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295" windowHeight="5490" activeTab="0"/>
  </bookViews>
  <sheets>
    <sheet name="SCF" sheetId="1" r:id="rId1"/>
    <sheet name="Worksheet" sheetId="2" r:id="rId2"/>
  </sheets>
  <definedNames>
    <definedName name="_xlnm.Print_Area" localSheetId="0">'SCF'!$A$1:$D$92</definedName>
    <definedName name="_xlnm.Print_Area" localSheetId="1">'Worksheet'!$A$1:$AM$90</definedName>
    <definedName name="_xlnm.Print_Titles" localSheetId="0">'SCF'!$1:$8</definedName>
    <definedName name="_xlnm.Print_Titles" localSheetId="1">'Worksheet'!$A:$C,'Worksheet'!$1:$8</definedName>
  </definedNames>
  <calcPr fullCalcOnLoad="1"/>
</workbook>
</file>

<file path=xl/sharedStrings.xml><?xml version="1.0" encoding="utf-8"?>
<sst xmlns="http://schemas.openxmlformats.org/spreadsheetml/2006/main" count="215" uniqueCount="143">
  <si>
    <t>Cash flows from operating activities</t>
  </si>
  <si>
    <t>Student tuition and fees</t>
  </si>
  <si>
    <t>Federal appropriations</t>
  </si>
  <si>
    <t>Grants and contracts</t>
  </si>
  <si>
    <t>Sales and services of educational departments</t>
  </si>
  <si>
    <t>Hospital income</t>
  </si>
  <si>
    <t>Auxiliary enterprise receipts</t>
  </si>
  <si>
    <t>Payments for employee compensation</t>
  </si>
  <si>
    <t>Payments for benefits</t>
  </si>
  <si>
    <t>Payments for utilities</t>
  </si>
  <si>
    <t>Payments for supplies and services</t>
  </si>
  <si>
    <t>Payments for scholarships and fellowships</t>
  </si>
  <si>
    <t>Loans to students</t>
  </si>
  <si>
    <t>Collection of loans to students</t>
  </si>
  <si>
    <t>Other receipts (disbursements)</t>
  </si>
  <si>
    <t>Cash flows from non-capital financing activities</t>
  </si>
  <si>
    <t>State appropriations</t>
  </si>
  <si>
    <t>Gifts and grants for other than capital purposes</t>
  </si>
  <si>
    <t>Private gifts for endowment purposes</t>
  </si>
  <si>
    <t>TOPS receipts</t>
  </si>
  <si>
    <t>TOPS disbursements</t>
  </si>
  <si>
    <t>Federal Family Education Loan Program receipts</t>
  </si>
  <si>
    <t>Federal Family Education Loan Program disbursements</t>
  </si>
  <si>
    <t>Net cash provided by noncapital financing sources</t>
  </si>
  <si>
    <t>Cash flows from capital financing activities</t>
  </si>
  <si>
    <t>Proceeds from capital debt</t>
  </si>
  <si>
    <t>Capital appropriations received</t>
  </si>
  <si>
    <t>Capital grants and gifts received</t>
  </si>
  <si>
    <t>Proceeds from sale of capital assets</t>
  </si>
  <si>
    <t>Purchase of capital assets</t>
  </si>
  <si>
    <t>Principal paid on capital debt and leases</t>
  </si>
  <si>
    <t>Interest paid on capital debt and leases</t>
  </si>
  <si>
    <t>Deposit with trustees</t>
  </si>
  <si>
    <t>Other sources</t>
  </si>
  <si>
    <t>Cash flows from investing activities</t>
  </si>
  <si>
    <t>Proceeds from sales and maturities of investments</t>
  </si>
  <si>
    <t>Interest received on investments</t>
  </si>
  <si>
    <t>Purchase of investments</t>
  </si>
  <si>
    <t>Cash and cash equivalents at beginning of the year</t>
  </si>
  <si>
    <t>Cash and cash equivalents at the end of the year</t>
  </si>
  <si>
    <t>STATEMENT OF CASH FLOWS</t>
  </si>
  <si>
    <t>Reconciliation of Net Operating Revenues (Expenses) to</t>
  </si>
  <si>
    <t>Net Cash Provided (used) by Operating Activities</t>
  </si>
  <si>
    <t>Adjustments to reconcile net income (loss) to net cash</t>
  </si>
  <si>
    <t>provided (used) by operating activities:</t>
  </si>
  <si>
    <t>Depreciation expense</t>
  </si>
  <si>
    <t>Changes in assets and liabilities</t>
  </si>
  <si>
    <t>(Increase) decrease in accounts receivable, net</t>
  </si>
  <si>
    <t>(Increase) decrease in inventories</t>
  </si>
  <si>
    <t>(Increase) decrease in deferred charges &amp; prepaid expenses</t>
  </si>
  <si>
    <t>(Increase) decrease in notes receivable</t>
  </si>
  <si>
    <t>(Increase) decrease in other assets</t>
  </si>
  <si>
    <t>Increase (decrease) in accounts payable &amp; accrued liabilities</t>
  </si>
  <si>
    <t>Increase (decrease) in deferred revenues</t>
  </si>
  <si>
    <t>Increase (decrease) in amounts held in custody for others</t>
  </si>
  <si>
    <t>Increase (decrease) in compensated absences</t>
  </si>
  <si>
    <t>Increase (decrease) in other liabilities</t>
  </si>
  <si>
    <t>Net cash provided (used) by operating activities:</t>
  </si>
  <si>
    <t>Noncash Investing, Noncapital Financing, and Capital &amp;</t>
  </si>
  <si>
    <t>Related Financing Transactions</t>
  </si>
  <si>
    <t>Reconciliation of Cash &amp; Cash Equivalents to the SNA</t>
  </si>
  <si>
    <t>Cash and cash equivalents classified as current assets</t>
  </si>
  <si>
    <t>Cash and cash equivalents classified as noncurrent assets</t>
  </si>
  <si>
    <t xml:space="preserve"> </t>
  </si>
  <si>
    <t>SRECNA</t>
  </si>
  <si>
    <t>A</t>
  </si>
  <si>
    <t>B</t>
  </si>
  <si>
    <t>C,D,E</t>
  </si>
  <si>
    <t>F</t>
  </si>
  <si>
    <t>G</t>
  </si>
  <si>
    <t>H</t>
  </si>
  <si>
    <t>J</t>
  </si>
  <si>
    <t>K</t>
  </si>
  <si>
    <t>L</t>
  </si>
  <si>
    <t>M</t>
  </si>
  <si>
    <t>N</t>
  </si>
  <si>
    <t>I</t>
  </si>
  <si>
    <t>Q</t>
  </si>
  <si>
    <t>R</t>
  </si>
  <si>
    <t>X</t>
  </si>
  <si>
    <t>U</t>
  </si>
  <si>
    <t>V</t>
  </si>
  <si>
    <t>W</t>
  </si>
  <si>
    <t>T</t>
  </si>
  <si>
    <t>Y</t>
  </si>
  <si>
    <t>S</t>
  </si>
  <si>
    <t>Z</t>
  </si>
  <si>
    <t>O</t>
  </si>
  <si>
    <t>P</t>
  </si>
  <si>
    <t>Change in</t>
  </si>
  <si>
    <t>Investments</t>
  </si>
  <si>
    <t>A/R</t>
  </si>
  <si>
    <t>Due From Other</t>
  </si>
  <si>
    <t>Campuses</t>
  </si>
  <si>
    <t>Due From State</t>
  </si>
  <si>
    <t>Treasury</t>
  </si>
  <si>
    <t>Inventories</t>
  </si>
  <si>
    <t>Prepaid</t>
  </si>
  <si>
    <t>Expenses</t>
  </si>
  <si>
    <t>Notes</t>
  </si>
  <si>
    <t>Receivable</t>
  </si>
  <si>
    <t>Other Assets</t>
  </si>
  <si>
    <t>Capital Assets</t>
  </si>
  <si>
    <t>A/P</t>
  </si>
  <si>
    <t xml:space="preserve">Due to Other </t>
  </si>
  <si>
    <t xml:space="preserve">Due to State </t>
  </si>
  <si>
    <t>Deferred</t>
  </si>
  <si>
    <t>Revenues</t>
  </si>
  <si>
    <t>Amounts Held</t>
  </si>
  <si>
    <t>In Custody</t>
  </si>
  <si>
    <t>LTD</t>
  </si>
  <si>
    <t>Other Liab</t>
  </si>
  <si>
    <t>Operating loss</t>
  </si>
  <si>
    <t>Net cash used by operating activities</t>
  </si>
  <si>
    <t>Net cash provided by capital financing activities</t>
  </si>
  <si>
    <t>Net cash used by investing activities</t>
  </si>
  <si>
    <t>Net increase in cash and cash equivalents</t>
  </si>
  <si>
    <t>load from</t>
  </si>
  <si>
    <t>Nat SRECNA</t>
  </si>
  <si>
    <t>Other receipts</t>
  </si>
  <si>
    <t>Reconciliation of net operating revenues (expenses) to</t>
  </si>
  <si>
    <t>net cash used by operating activities</t>
  </si>
  <si>
    <t>Adjustments to reconcile net loss to net cash</t>
  </si>
  <si>
    <t>used by operating activities:</t>
  </si>
  <si>
    <t>Increase in deferred charges &amp; prepaid expenses</t>
  </si>
  <si>
    <t>Increase in notes receivable</t>
  </si>
  <si>
    <t>Increase in accounts payable &amp; accrued liabilities</t>
  </si>
  <si>
    <t>Net cash used by operating activities:</t>
  </si>
  <si>
    <t>Noncash investing, noncapital financing, and capital &amp;</t>
  </si>
  <si>
    <t>related financing transactions</t>
  </si>
  <si>
    <t>Reconciliation of cash &amp; cash equivalents to the SNA</t>
  </si>
  <si>
    <t>Func SRECNA</t>
  </si>
  <si>
    <t>Decrease in amounts held in custody for others</t>
  </si>
  <si>
    <t>FOR THE YEAR ENDED JUNE 30, 2007</t>
  </si>
  <si>
    <t>LOUISIANA STATE UNIVERSITY</t>
  </si>
  <si>
    <t>Capital appropriations</t>
  </si>
  <si>
    <t>Net decrease in cash and cash equivalents</t>
  </si>
  <si>
    <t>Decrease in accounts receivable, net</t>
  </si>
  <si>
    <t>Increase in inventories</t>
  </si>
  <si>
    <t>Increase in other assets</t>
  </si>
  <si>
    <t>Increase in deferred revenues</t>
  </si>
  <si>
    <t>Increase in compensated absences</t>
  </si>
  <si>
    <t>Decrease in other liabilities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</si>
</sst>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9"/>
      <color indexed="20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1" fontId="4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 horizontal="center"/>
    </xf>
    <xf numFmtId="37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5" fontId="4" fillId="0" borderId="15" xfId="42" applyNumberFormat="1" applyFont="1" applyFill="1" applyBorder="1" applyAlignment="1">
      <alignment/>
    </xf>
    <xf numFmtId="165" fontId="4" fillId="0" borderId="16" xfId="42" applyNumberFormat="1" applyFont="1" applyFill="1" applyBorder="1" applyAlignment="1">
      <alignment/>
    </xf>
    <xf numFmtId="165" fontId="4" fillId="0" borderId="0" xfId="42" applyNumberFormat="1" applyFont="1" applyFill="1" applyAlignment="1">
      <alignment/>
    </xf>
    <xf numFmtId="165" fontId="3" fillId="33" borderId="17" xfId="42" applyNumberFormat="1" applyFont="1" applyFill="1" applyBorder="1" applyAlignment="1">
      <alignment horizontal="center"/>
    </xf>
    <xf numFmtId="165" fontId="3" fillId="33" borderId="18" xfId="42" applyNumberFormat="1" applyFont="1" applyFill="1" applyBorder="1" applyAlignment="1">
      <alignment horizontal="center"/>
    </xf>
    <xf numFmtId="165" fontId="3" fillId="33" borderId="19" xfId="42" applyNumberFormat="1" applyFont="1" applyFill="1" applyBorder="1" applyAlignment="1">
      <alignment horizontal="center"/>
    </xf>
    <xf numFmtId="165" fontId="4" fillId="0" borderId="0" xfId="42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1" fontId="8" fillId="0" borderId="0" xfId="0" applyNumberFormat="1" applyFont="1" applyFill="1" applyAlignment="1">
      <alignment/>
    </xf>
    <xf numFmtId="167" fontId="4" fillId="0" borderId="0" xfId="44" applyNumberFormat="1" applyFont="1" applyFill="1" applyAlignment="1">
      <alignment/>
    </xf>
    <xf numFmtId="167" fontId="4" fillId="0" borderId="20" xfId="44" applyNumberFormat="1" applyFont="1" applyFill="1" applyBorder="1" applyAlignment="1">
      <alignment/>
    </xf>
    <xf numFmtId="165" fontId="4" fillId="0" borderId="21" xfId="42" applyNumberFormat="1" applyFont="1" applyFill="1" applyBorder="1" applyAlignment="1">
      <alignment/>
    </xf>
    <xf numFmtId="167" fontId="4" fillId="0" borderId="21" xfId="44" applyNumberFormat="1" applyFont="1" applyFill="1" applyBorder="1" applyAlignment="1">
      <alignment/>
    </xf>
    <xf numFmtId="0" fontId="3" fillId="0" borderId="0" xfId="0" applyFont="1" applyFill="1" applyAlignment="1">
      <alignment/>
    </xf>
    <xf numFmtId="42" fontId="4" fillId="0" borderId="0" xfId="0" applyNumberFormat="1" applyFont="1" applyFill="1" applyAlignment="1">
      <alignment/>
    </xf>
    <xf numFmtId="37" fontId="4" fillId="0" borderId="15" xfId="42" applyNumberFormat="1" applyFont="1" applyFill="1" applyBorder="1" applyAlignment="1">
      <alignment/>
    </xf>
    <xf numFmtId="165" fontId="4" fillId="0" borderId="20" xfId="42" applyNumberFormat="1" applyFont="1" applyFill="1" applyBorder="1" applyAlignment="1">
      <alignment/>
    </xf>
    <xf numFmtId="37" fontId="6" fillId="0" borderId="0" xfId="0" applyNumberFormat="1" applyFont="1" applyFill="1" applyAlignment="1">
      <alignment horizontal="center"/>
    </xf>
    <xf numFmtId="37" fontId="8" fillId="0" borderId="0" xfId="0" applyNumberFormat="1" applyFont="1" applyFill="1" applyAlignment="1">
      <alignment/>
    </xf>
    <xf numFmtId="41" fontId="4" fillId="0" borderId="21" xfId="42" applyNumberFormat="1" applyFont="1" applyFill="1" applyBorder="1" applyAlignment="1">
      <alignment/>
    </xf>
    <xf numFmtId="37" fontId="4" fillId="34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5F3E7"/>
        </patternFill>
      </fill>
    </dxf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45.7109375" style="0" customWidth="1"/>
    <col min="4" max="4" width="15.57421875" style="0" customWidth="1"/>
  </cols>
  <sheetData>
    <row r="1" spans="1:4" ht="13.5" thickBot="1">
      <c r="A1" s="44" t="s">
        <v>63</v>
      </c>
      <c r="B1" s="44"/>
      <c r="C1" s="44"/>
      <c r="D1" s="44"/>
    </row>
    <row r="2" spans="1:4" ht="10.5" customHeight="1">
      <c r="A2" s="7"/>
      <c r="B2" s="5"/>
      <c r="C2" s="5"/>
      <c r="D2" s="22"/>
    </row>
    <row r="3" spans="1:4" ht="12.75">
      <c r="A3" s="45" t="s">
        <v>134</v>
      </c>
      <c r="B3" s="46"/>
      <c r="C3" s="46"/>
      <c r="D3" s="47"/>
    </row>
    <row r="4" spans="1:4" ht="8.25" customHeight="1">
      <c r="A4" s="8"/>
      <c r="B4" s="9"/>
      <c r="C4" s="9"/>
      <c r="D4" s="23"/>
    </row>
    <row r="5" spans="1:4" ht="12.75">
      <c r="A5" s="45" t="s">
        <v>40</v>
      </c>
      <c r="B5" s="46"/>
      <c r="C5" s="46"/>
      <c r="D5" s="47"/>
    </row>
    <row r="6" spans="1:4" ht="12.75">
      <c r="A6" s="45" t="s">
        <v>133</v>
      </c>
      <c r="B6" s="46"/>
      <c r="C6" s="46"/>
      <c r="D6" s="47"/>
    </row>
    <row r="7" spans="1:4" ht="10.5" customHeight="1" thickBot="1">
      <c r="A7" s="10"/>
      <c r="B7" s="6"/>
      <c r="C7" s="6"/>
      <c r="D7" s="24"/>
    </row>
    <row r="8" spans="1:4" s="26" customFormat="1" ht="12.75">
      <c r="A8" s="12"/>
      <c r="B8" s="12"/>
      <c r="C8" s="12"/>
      <c r="D8" s="21"/>
    </row>
    <row r="9" spans="1:4" s="26" customFormat="1" ht="12.75">
      <c r="A9" s="18" t="s">
        <v>0</v>
      </c>
      <c r="B9" s="12"/>
      <c r="C9" s="12"/>
      <c r="D9" s="21"/>
    </row>
    <row r="10" spans="1:4" s="26" customFormat="1" ht="12.75">
      <c r="A10" s="12"/>
      <c r="B10" s="12" t="s">
        <v>1</v>
      </c>
      <c r="C10" s="12"/>
      <c r="D10" s="32">
        <f>Worksheet!D10</f>
        <v>148786138</v>
      </c>
    </row>
    <row r="11" spans="1:4" s="26" customFormat="1" ht="12.75">
      <c r="A11" s="12"/>
      <c r="B11" s="12" t="s">
        <v>2</v>
      </c>
      <c r="C11" s="12"/>
      <c r="D11" s="21">
        <f>Worksheet!D11</f>
        <v>0</v>
      </c>
    </row>
    <row r="12" spans="1:4" s="26" customFormat="1" ht="12.75">
      <c r="A12" s="12"/>
      <c r="B12" s="12" t="s">
        <v>3</v>
      </c>
      <c r="C12" s="12"/>
      <c r="D12" s="21">
        <f>Worksheet!D12</f>
        <v>146891809</v>
      </c>
    </row>
    <row r="13" spans="1:4" s="26" customFormat="1" ht="12.75">
      <c r="A13" s="12"/>
      <c r="B13" s="12" t="s">
        <v>4</v>
      </c>
      <c r="C13" s="12"/>
      <c r="D13" s="21">
        <f>Worksheet!D13</f>
        <v>12192835</v>
      </c>
    </row>
    <row r="14" spans="1:4" s="26" customFormat="1" ht="12.75">
      <c r="A14" s="12"/>
      <c r="B14" s="12" t="s">
        <v>5</v>
      </c>
      <c r="C14" s="12"/>
      <c r="D14" s="21">
        <f>Worksheet!D14</f>
        <v>0</v>
      </c>
    </row>
    <row r="15" spans="1:4" s="26" customFormat="1" ht="12.75">
      <c r="A15" s="12"/>
      <c r="B15" s="12" t="s">
        <v>6</v>
      </c>
      <c r="C15" s="12"/>
      <c r="D15" s="21">
        <f>Worksheet!D15</f>
        <v>114640385</v>
      </c>
    </row>
    <row r="16" spans="1:4" s="26" customFormat="1" ht="12.75">
      <c r="A16" s="12"/>
      <c r="B16" s="12" t="s">
        <v>7</v>
      </c>
      <c r="C16" s="12"/>
      <c r="D16" s="21">
        <f>Worksheet!D16</f>
        <v>-320855828</v>
      </c>
    </row>
    <row r="17" spans="1:4" s="26" customFormat="1" ht="12.75">
      <c r="A17" s="12"/>
      <c r="B17" s="12" t="s">
        <v>8</v>
      </c>
      <c r="C17" s="12"/>
      <c r="D17" s="21">
        <f>Worksheet!D17</f>
        <v>-82059328</v>
      </c>
    </row>
    <row r="18" spans="1:4" s="26" customFormat="1" ht="12.75">
      <c r="A18" s="12"/>
      <c r="B18" s="12" t="s">
        <v>9</v>
      </c>
      <c r="C18" s="12"/>
      <c r="D18" s="21">
        <f>Worksheet!D18</f>
        <v>-17803895</v>
      </c>
    </row>
    <row r="19" spans="1:4" s="26" customFormat="1" ht="12.75">
      <c r="A19" s="12"/>
      <c r="B19" s="12" t="s">
        <v>10</v>
      </c>
      <c r="C19" s="12"/>
      <c r="D19" s="21">
        <f>Worksheet!D19</f>
        <v>-169044450</v>
      </c>
    </row>
    <row r="20" spans="1:4" s="26" customFormat="1" ht="12.75">
      <c r="A20" s="12"/>
      <c r="B20" s="12" t="s">
        <v>11</v>
      </c>
      <c r="C20" s="12"/>
      <c r="D20" s="21">
        <f>Worksheet!D20</f>
        <v>-24598667</v>
      </c>
    </row>
    <row r="21" spans="1:4" s="26" customFormat="1" ht="12.75">
      <c r="A21" s="12"/>
      <c r="B21" s="12" t="s">
        <v>12</v>
      </c>
      <c r="C21" s="12"/>
      <c r="D21" s="21">
        <f>Worksheet!D21</f>
        <v>-4609197</v>
      </c>
    </row>
    <row r="22" spans="1:4" s="26" customFormat="1" ht="12.75">
      <c r="A22" s="12"/>
      <c r="B22" s="12" t="s">
        <v>13</v>
      </c>
      <c r="C22" s="12"/>
      <c r="D22" s="21">
        <f>Worksheet!D22</f>
        <v>3792407</v>
      </c>
    </row>
    <row r="23" spans="1:4" s="26" customFormat="1" ht="12.75">
      <c r="A23" s="12"/>
      <c r="B23" s="12" t="s">
        <v>119</v>
      </c>
      <c r="C23" s="12"/>
      <c r="D23" s="21">
        <f>Worksheet!D23</f>
        <v>2947402</v>
      </c>
    </row>
    <row r="24" spans="1:4" s="26" customFormat="1" ht="12.75">
      <c r="A24" s="12"/>
      <c r="B24" s="12"/>
      <c r="C24" s="12" t="s">
        <v>113</v>
      </c>
      <c r="D24" s="19">
        <f>SUM(D10:D23)</f>
        <v>-189720389</v>
      </c>
    </row>
    <row r="25" spans="1:4" s="26" customFormat="1" ht="12.75">
      <c r="A25" s="12"/>
      <c r="B25" s="12"/>
      <c r="C25" s="12"/>
      <c r="D25" s="21"/>
    </row>
    <row r="26" spans="1:4" s="26" customFormat="1" ht="12.75">
      <c r="A26" s="18" t="s">
        <v>15</v>
      </c>
      <c r="B26" s="12"/>
      <c r="C26" s="12"/>
      <c r="D26" s="21"/>
    </row>
    <row r="27" spans="1:4" s="26" customFormat="1" ht="12.75">
      <c r="A27" s="12"/>
      <c r="B27" s="12" t="s">
        <v>16</v>
      </c>
      <c r="C27" s="12"/>
      <c r="D27" s="21">
        <f>Worksheet!D27</f>
        <v>218766473</v>
      </c>
    </row>
    <row r="28" spans="1:4" s="26" customFormat="1" ht="12.75">
      <c r="A28" s="12"/>
      <c r="B28" s="12" t="s">
        <v>17</v>
      </c>
      <c r="C28" s="12"/>
      <c r="D28" s="21">
        <f>Worksheet!D28</f>
        <v>11163320</v>
      </c>
    </row>
    <row r="29" spans="1:4" s="26" customFormat="1" ht="12.75">
      <c r="A29" s="12"/>
      <c r="B29" s="12" t="s">
        <v>18</v>
      </c>
      <c r="C29" s="12"/>
      <c r="D29" s="21">
        <f>Worksheet!D29</f>
        <v>303014</v>
      </c>
    </row>
    <row r="30" spans="1:4" s="26" customFormat="1" ht="12.75">
      <c r="A30" s="12"/>
      <c r="B30" s="12" t="s">
        <v>19</v>
      </c>
      <c r="C30" s="12"/>
      <c r="D30" s="21">
        <f>Worksheet!D30</f>
        <v>45084987</v>
      </c>
    </row>
    <row r="31" spans="1:4" s="26" customFormat="1" ht="12.75">
      <c r="A31" s="12"/>
      <c r="B31" s="12" t="s">
        <v>20</v>
      </c>
      <c r="C31" s="12"/>
      <c r="D31" s="21">
        <f>Worksheet!D31</f>
        <v>-45084987</v>
      </c>
    </row>
    <row r="32" spans="1:4" s="26" customFormat="1" ht="12.75">
      <c r="A32" s="12"/>
      <c r="B32" s="12" t="s">
        <v>21</v>
      </c>
      <c r="C32" s="12"/>
      <c r="D32" s="21">
        <f>Worksheet!D32</f>
        <v>0</v>
      </c>
    </row>
    <row r="33" spans="1:4" s="26" customFormat="1" ht="12.75">
      <c r="A33" s="12"/>
      <c r="B33" s="12" t="s">
        <v>22</v>
      </c>
      <c r="C33" s="12"/>
      <c r="D33" s="21">
        <f>Worksheet!D33</f>
        <v>0</v>
      </c>
    </row>
    <row r="34" spans="1:4" s="26" customFormat="1" ht="12.75">
      <c r="A34" s="12"/>
      <c r="B34" s="12" t="s">
        <v>119</v>
      </c>
      <c r="C34" s="12"/>
      <c r="D34" s="21">
        <f>Worksheet!D34</f>
        <v>154014</v>
      </c>
    </row>
    <row r="35" spans="1:4" s="26" customFormat="1" ht="12.75">
      <c r="A35" s="12"/>
      <c r="B35" s="12"/>
      <c r="C35" s="12" t="s">
        <v>23</v>
      </c>
      <c r="D35" s="19">
        <f>SUM(D27:D34)</f>
        <v>230386821</v>
      </c>
    </row>
    <row r="36" spans="1:4" s="26" customFormat="1" ht="12.75">
      <c r="A36" s="12"/>
      <c r="B36" s="12"/>
      <c r="C36" s="12"/>
      <c r="D36" s="21"/>
    </row>
    <row r="37" spans="1:4" s="26" customFormat="1" ht="12.75">
      <c r="A37" s="18" t="s">
        <v>24</v>
      </c>
      <c r="B37" s="12"/>
      <c r="C37" s="12"/>
      <c r="D37" s="21"/>
    </row>
    <row r="38" spans="1:4" s="26" customFormat="1" ht="12.75">
      <c r="A38" s="12"/>
      <c r="B38" s="12" t="s">
        <v>25</v>
      </c>
      <c r="C38" s="12"/>
      <c r="D38" s="21">
        <f>Worksheet!D38</f>
        <v>97095000</v>
      </c>
    </row>
    <row r="39" spans="1:4" s="26" customFormat="1" ht="12.75">
      <c r="A39" s="12"/>
      <c r="B39" s="12" t="s">
        <v>26</v>
      </c>
      <c r="C39" s="12"/>
      <c r="D39" s="21">
        <f>Worksheet!D39</f>
        <v>2580480</v>
      </c>
    </row>
    <row r="40" spans="1:4" s="26" customFormat="1" ht="12.75">
      <c r="A40" s="12"/>
      <c r="B40" s="12" t="s">
        <v>27</v>
      </c>
      <c r="C40" s="12"/>
      <c r="D40" s="21">
        <f>Worksheet!D40</f>
        <v>10666443</v>
      </c>
    </row>
    <row r="41" spans="1:4" s="26" customFormat="1" ht="12.75">
      <c r="A41" s="12"/>
      <c r="B41" s="12" t="s">
        <v>28</v>
      </c>
      <c r="C41" s="12"/>
      <c r="D41" s="21">
        <f>Worksheet!D41</f>
        <v>0</v>
      </c>
    </row>
    <row r="42" spans="1:4" s="26" customFormat="1" ht="12.75">
      <c r="A42" s="12"/>
      <c r="B42" s="12" t="s">
        <v>29</v>
      </c>
      <c r="C42" s="12"/>
      <c r="D42" s="21">
        <f>Worksheet!D42</f>
        <v>-73383104</v>
      </c>
    </row>
    <row r="43" spans="1:4" s="26" customFormat="1" ht="12.75">
      <c r="A43" s="12"/>
      <c r="B43" s="12" t="s">
        <v>30</v>
      </c>
      <c r="C43" s="12"/>
      <c r="D43" s="21">
        <f>Worksheet!D43</f>
        <v>-7344213</v>
      </c>
    </row>
    <row r="44" spans="1:4" s="26" customFormat="1" ht="12.75">
      <c r="A44" s="12"/>
      <c r="B44" s="12" t="s">
        <v>31</v>
      </c>
      <c r="C44" s="12"/>
      <c r="D44" s="21">
        <f>Worksheet!D44</f>
        <v>-12293485</v>
      </c>
    </row>
    <row r="45" spans="1:4" s="26" customFormat="1" ht="12.75">
      <c r="A45" s="12"/>
      <c r="B45" s="12" t="s">
        <v>32</v>
      </c>
      <c r="C45" s="12"/>
      <c r="D45" s="21">
        <f>Worksheet!D45</f>
        <v>0</v>
      </c>
    </row>
    <row r="46" spans="1:4" s="26" customFormat="1" ht="12.75">
      <c r="A46" s="12"/>
      <c r="B46" s="12" t="s">
        <v>33</v>
      </c>
      <c r="C46" s="12"/>
      <c r="D46" s="21">
        <f>Worksheet!D46</f>
        <v>1355896</v>
      </c>
    </row>
    <row r="47" spans="1:4" s="26" customFormat="1" ht="12.75">
      <c r="A47" s="12"/>
      <c r="B47" s="12"/>
      <c r="C47" s="12" t="s">
        <v>114</v>
      </c>
      <c r="D47" s="19">
        <f>SUM(D38:D46)</f>
        <v>18677017</v>
      </c>
    </row>
    <row r="48" spans="1:4" s="26" customFormat="1" ht="12.75">
      <c r="A48" s="12"/>
      <c r="B48" s="12"/>
      <c r="C48" s="12"/>
      <c r="D48" s="21"/>
    </row>
    <row r="49" spans="1:4" s="26" customFormat="1" ht="12.75">
      <c r="A49" s="18" t="s">
        <v>34</v>
      </c>
      <c r="B49" s="12"/>
      <c r="C49" s="12"/>
      <c r="D49" s="21"/>
    </row>
    <row r="50" spans="1:4" s="26" customFormat="1" ht="12.75">
      <c r="A50" s="12"/>
      <c r="B50" s="12" t="s">
        <v>35</v>
      </c>
      <c r="C50" s="12"/>
      <c r="D50" s="21">
        <f>Worksheet!D50</f>
        <v>38765669</v>
      </c>
    </row>
    <row r="51" spans="1:4" s="26" customFormat="1" ht="12.75">
      <c r="A51" s="12"/>
      <c r="B51" s="12" t="s">
        <v>36</v>
      </c>
      <c r="C51" s="12"/>
      <c r="D51" s="21">
        <f>Worksheet!D51</f>
        <v>14963892</v>
      </c>
    </row>
    <row r="52" spans="1:4" s="26" customFormat="1" ht="12.75">
      <c r="A52" s="12"/>
      <c r="B52" s="12" t="s">
        <v>37</v>
      </c>
      <c r="C52" s="12"/>
      <c r="D52" s="21">
        <f>Worksheet!D52</f>
        <v>-147929230</v>
      </c>
    </row>
    <row r="53" spans="1:4" s="26" customFormat="1" ht="12.75">
      <c r="A53" s="12"/>
      <c r="B53" s="12"/>
      <c r="C53" s="12" t="s">
        <v>115</v>
      </c>
      <c r="D53" s="19">
        <f>SUM(D50:D52)</f>
        <v>-94199669</v>
      </c>
    </row>
    <row r="54" spans="1:4" s="26" customFormat="1" ht="12.75">
      <c r="A54" s="12"/>
      <c r="B54" s="12"/>
      <c r="C54" s="12"/>
      <c r="D54" s="21"/>
    </row>
    <row r="55" spans="1:4" s="26" customFormat="1" ht="12.75">
      <c r="A55" s="12" t="s">
        <v>136</v>
      </c>
      <c r="B55" s="12"/>
      <c r="C55" s="12"/>
      <c r="D55" s="20">
        <f>D24+D35+D47+D53</f>
        <v>-34856220</v>
      </c>
    </row>
    <row r="56" spans="1:4" s="26" customFormat="1" ht="12.75">
      <c r="A56" s="12"/>
      <c r="B56" s="12"/>
      <c r="C56" s="12"/>
      <c r="D56" s="21"/>
    </row>
    <row r="57" spans="1:4" s="26" customFormat="1" ht="12.75">
      <c r="A57" s="12" t="s">
        <v>38</v>
      </c>
      <c r="B57" s="12"/>
      <c r="C57" s="12"/>
      <c r="D57" s="20">
        <f>Worksheet!D57</f>
        <v>106817357</v>
      </c>
    </row>
    <row r="58" spans="1:4" s="26" customFormat="1" ht="12.75">
      <c r="A58" s="12"/>
      <c r="B58" s="12"/>
      <c r="C58" s="12"/>
      <c r="D58" s="21"/>
    </row>
    <row r="59" spans="1:4" s="26" customFormat="1" ht="13.5" thickBot="1">
      <c r="A59" s="12" t="s">
        <v>39</v>
      </c>
      <c r="B59" s="12"/>
      <c r="C59" s="12"/>
      <c r="D59" s="33">
        <f>D55+D57</f>
        <v>71961137</v>
      </c>
    </row>
    <row r="60" spans="1:4" s="26" customFormat="1" ht="13.5" thickTop="1">
      <c r="A60" s="12"/>
      <c r="B60" s="12"/>
      <c r="C60" s="12"/>
      <c r="D60" s="21"/>
    </row>
    <row r="61" spans="1:4" s="26" customFormat="1" ht="12.75">
      <c r="A61" s="18" t="s">
        <v>120</v>
      </c>
      <c r="B61" s="12"/>
      <c r="C61" s="12"/>
      <c r="D61" s="21"/>
    </row>
    <row r="62" spans="1:4" s="26" customFormat="1" ht="12.75">
      <c r="A62" s="18" t="s">
        <v>121</v>
      </c>
      <c r="B62" s="12"/>
      <c r="C62" s="12"/>
      <c r="D62" s="21"/>
    </row>
    <row r="63" spans="1:4" s="26" customFormat="1" ht="12.75">
      <c r="A63" s="12"/>
      <c r="B63" s="12"/>
      <c r="C63" s="12"/>
      <c r="D63" s="21"/>
    </row>
    <row r="64" spans="1:4" s="26" customFormat="1" ht="12.75">
      <c r="A64" s="12" t="s">
        <v>112</v>
      </c>
      <c r="B64" s="12"/>
      <c r="C64" s="12"/>
      <c r="D64" s="32">
        <f>Worksheet!D64</f>
        <v>-233508125</v>
      </c>
    </row>
    <row r="65" spans="1:4" s="26" customFormat="1" ht="12.75">
      <c r="A65" s="12" t="s">
        <v>122</v>
      </c>
      <c r="B65" s="12"/>
      <c r="C65" s="12"/>
      <c r="D65" s="21"/>
    </row>
    <row r="66" spans="1:4" s="26" customFormat="1" ht="12.75">
      <c r="A66" s="12"/>
      <c r="B66" s="12" t="s">
        <v>123</v>
      </c>
      <c r="C66" s="12"/>
      <c r="D66" s="21"/>
    </row>
    <row r="67" spans="1:4" s="26" customFormat="1" ht="12.75">
      <c r="A67" s="12"/>
      <c r="B67" s="12"/>
      <c r="C67" s="12"/>
      <c r="D67" s="21"/>
    </row>
    <row r="68" spans="1:4" s="26" customFormat="1" ht="12.75">
      <c r="A68" s="12" t="s">
        <v>45</v>
      </c>
      <c r="B68" s="12"/>
      <c r="C68" s="12"/>
      <c r="D68" s="21">
        <f>Worksheet!D68</f>
        <v>36015871</v>
      </c>
    </row>
    <row r="69" spans="1:4" s="26" customFormat="1" ht="12.75">
      <c r="A69" s="12" t="s">
        <v>46</v>
      </c>
      <c r="B69" s="12"/>
      <c r="C69" s="12"/>
      <c r="D69" s="21"/>
    </row>
    <row r="70" spans="1:4" s="26" customFormat="1" ht="12.75">
      <c r="A70" s="12"/>
      <c r="B70" s="12" t="s">
        <v>137</v>
      </c>
      <c r="C70" s="12"/>
      <c r="D70" s="21">
        <f>Worksheet!D70</f>
        <v>4330885</v>
      </c>
    </row>
    <row r="71" spans="1:4" s="26" customFormat="1" ht="12.75">
      <c r="A71" s="12"/>
      <c r="B71" s="12" t="s">
        <v>138</v>
      </c>
      <c r="C71" s="12"/>
      <c r="D71" s="21">
        <f>Worksheet!D71</f>
        <v>-176108</v>
      </c>
    </row>
    <row r="72" spans="1:4" s="26" customFormat="1" ht="12.75">
      <c r="A72" s="12"/>
      <c r="B72" s="12" t="s">
        <v>124</v>
      </c>
      <c r="C72" s="12"/>
      <c r="D72" s="21">
        <f>Worksheet!D72</f>
        <v>-330373</v>
      </c>
    </row>
    <row r="73" spans="1:4" s="26" customFormat="1" ht="12.75">
      <c r="A73" s="12"/>
      <c r="B73" s="12" t="s">
        <v>125</v>
      </c>
      <c r="C73" s="12"/>
      <c r="D73" s="21">
        <f>Worksheet!D73</f>
        <v>-687412</v>
      </c>
    </row>
    <row r="74" spans="1:4" s="26" customFormat="1" ht="12.75">
      <c r="A74" s="12"/>
      <c r="B74" s="12" t="s">
        <v>139</v>
      </c>
      <c r="C74" s="12"/>
      <c r="D74" s="21">
        <f>Worksheet!D74</f>
        <v>-226877</v>
      </c>
    </row>
    <row r="75" spans="1:4" s="26" customFormat="1" ht="12.75">
      <c r="A75" s="12"/>
      <c r="B75" s="12" t="s">
        <v>126</v>
      </c>
      <c r="C75" s="12"/>
      <c r="D75" s="21">
        <f>Worksheet!D75</f>
        <v>7969725</v>
      </c>
    </row>
    <row r="76" spans="1:4" s="26" customFormat="1" ht="12.75">
      <c r="A76" s="12"/>
      <c r="B76" s="12" t="s">
        <v>140</v>
      </c>
      <c r="C76" s="12"/>
      <c r="D76" s="21">
        <f>Worksheet!D76</f>
        <v>3882</v>
      </c>
    </row>
    <row r="77" spans="1:4" s="26" customFormat="1" ht="12.75">
      <c r="A77" s="12"/>
      <c r="B77" s="12" t="s">
        <v>132</v>
      </c>
      <c r="C77" s="12"/>
      <c r="D77" s="21">
        <f>Worksheet!D77</f>
        <v>-445003</v>
      </c>
    </row>
    <row r="78" spans="1:4" s="26" customFormat="1" ht="12.75">
      <c r="A78" s="12"/>
      <c r="B78" s="12" t="s">
        <v>141</v>
      </c>
      <c r="C78" s="12"/>
      <c r="D78" s="21">
        <f>Worksheet!D78</f>
        <v>911029</v>
      </c>
    </row>
    <row r="79" spans="1:4" s="26" customFormat="1" ht="12.75">
      <c r="A79" s="12"/>
      <c r="B79" s="12" t="s">
        <v>142</v>
      </c>
      <c r="C79" s="12"/>
      <c r="D79" s="21">
        <f>Worksheet!D79</f>
        <v>-3577883</v>
      </c>
    </row>
    <row r="80" spans="1:4" s="26" customFormat="1" ht="13.5" thickBot="1">
      <c r="A80" s="12"/>
      <c r="B80" s="12"/>
      <c r="C80" s="12" t="s">
        <v>127</v>
      </c>
      <c r="D80" s="34">
        <f>SUM(D64:D79)</f>
        <v>-189720389</v>
      </c>
    </row>
    <row r="81" spans="1:4" s="26" customFormat="1" ht="13.5" thickTop="1">
      <c r="A81" s="12"/>
      <c r="B81" s="12"/>
      <c r="C81" s="12"/>
      <c r="D81" s="21"/>
    </row>
    <row r="82" spans="1:4" s="26" customFormat="1" ht="12.75">
      <c r="A82" s="18" t="s">
        <v>128</v>
      </c>
      <c r="B82" s="12"/>
      <c r="C82" s="12"/>
      <c r="D82" s="21"/>
    </row>
    <row r="83" spans="1:4" s="26" customFormat="1" ht="12.75">
      <c r="A83" s="18" t="s">
        <v>129</v>
      </c>
      <c r="B83" s="12"/>
      <c r="C83" s="12"/>
      <c r="D83" s="21"/>
    </row>
    <row r="84" spans="1:4" s="26" customFormat="1" ht="12.75">
      <c r="A84" s="12"/>
      <c r="B84" s="12" t="s">
        <v>135</v>
      </c>
      <c r="C84" s="12"/>
      <c r="D84" s="21">
        <f>Worksheet!D84</f>
        <v>5990685</v>
      </c>
    </row>
    <row r="85" spans="1:4" s="26" customFormat="1" ht="12.75">
      <c r="A85" s="12"/>
      <c r="B85" s="12"/>
      <c r="C85" s="12"/>
      <c r="D85" s="21"/>
    </row>
    <row r="86" spans="1:4" s="26" customFormat="1" ht="12.75">
      <c r="A86" s="18" t="s">
        <v>130</v>
      </c>
      <c r="B86" s="12"/>
      <c r="C86" s="12"/>
      <c r="D86" s="21"/>
    </row>
    <row r="87" spans="1:4" s="26" customFormat="1" ht="12.75">
      <c r="A87" s="12"/>
      <c r="B87" s="12"/>
      <c r="C87" s="12"/>
      <c r="D87" s="21"/>
    </row>
    <row r="88" spans="1:4" s="26" customFormat="1" ht="12.75">
      <c r="A88" s="12"/>
      <c r="B88" s="12" t="s">
        <v>61</v>
      </c>
      <c r="C88" s="12"/>
      <c r="D88" s="21">
        <f>Worksheet!D88</f>
        <v>33746007</v>
      </c>
    </row>
    <row r="89" spans="1:4" s="26" customFormat="1" ht="12.75">
      <c r="A89" s="12"/>
      <c r="B89" s="12" t="s">
        <v>62</v>
      </c>
      <c r="C89" s="12"/>
      <c r="D89" s="20">
        <f>Worksheet!D89</f>
        <v>38215130</v>
      </c>
    </row>
    <row r="90" spans="1:4" s="26" customFormat="1" ht="13.5" thickBot="1">
      <c r="A90" s="12"/>
      <c r="B90" s="12"/>
      <c r="C90" s="12"/>
      <c r="D90" s="35">
        <f>SUM(D88:D89)</f>
        <v>71961137</v>
      </c>
    </row>
    <row r="91" spans="1:4" s="26" customFormat="1" ht="13.5" thickTop="1">
      <c r="A91" s="12"/>
      <c r="B91" s="12"/>
      <c r="C91" s="12"/>
      <c r="D91" s="21"/>
    </row>
    <row r="92" s="26" customFormat="1" ht="12.75"/>
    <row r="93" s="26" customFormat="1" ht="12.75"/>
    <row r="94" s="26" customFormat="1" ht="12.75"/>
    <row r="95" s="26" customFormat="1" ht="12.75"/>
    <row r="96" s="26" customFormat="1" ht="12.75"/>
    <row r="97" s="26" customFormat="1" ht="12.75"/>
    <row r="98" s="26" customFormat="1" ht="12.75"/>
    <row r="99" s="26" customFormat="1" ht="12.75"/>
    <row r="100" s="26" customFormat="1" ht="12.75"/>
    <row r="101" s="26" customFormat="1" ht="12.75"/>
    <row r="102" s="26" customFormat="1" ht="12.75"/>
    <row r="103" s="26" customFormat="1" ht="12.75"/>
    <row r="104" s="26" customFormat="1" ht="12.75"/>
    <row r="105" s="26" customFormat="1" ht="12.75"/>
    <row r="106" s="26" customFormat="1" ht="12.75"/>
    <row r="107" s="26" customFormat="1" ht="12.75"/>
    <row r="108" s="26" customFormat="1" ht="12.75"/>
    <row r="109" s="26" customFormat="1" ht="12.75"/>
    <row r="110" s="26" customFormat="1" ht="12.75"/>
  </sheetData>
  <sheetProtection/>
  <mergeCells count="4">
    <mergeCell ref="A1:D1"/>
    <mergeCell ref="A3:D3"/>
    <mergeCell ref="A5:D5"/>
    <mergeCell ref="A6:D6"/>
  </mergeCells>
  <conditionalFormatting sqref="A9:D90">
    <cfRule type="expression" priority="1" dxfId="0" stopIfTrue="1">
      <formula>MOD(ROW(),2)=0</formula>
    </cfRule>
  </conditionalFormatting>
  <printOptions horizontalCentered="1"/>
  <pageMargins left="0.5" right="0.5" top="0.25" bottom="0.25" header="0.5" footer="0.5"/>
  <pageSetup horizontalDpi="600" verticalDpi="600" orientation="portrait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111"/>
  <sheetViews>
    <sheetView showGridLine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F2" sqref="F2"/>
    </sheetView>
  </sheetViews>
  <sheetFormatPr defaultColWidth="9.140625" defaultRowHeight="12.75"/>
  <cols>
    <col min="1" max="1" width="3.140625" style="3" customWidth="1"/>
    <col min="2" max="2" width="5.28125" style="3" customWidth="1"/>
    <col min="3" max="3" width="42.28125" style="3" customWidth="1"/>
    <col min="4" max="4" width="12.57421875" style="25" bestFit="1" customWidth="1"/>
    <col min="5" max="5" width="10.57421875" style="4" customWidth="1"/>
    <col min="6" max="6" width="13.140625" style="3" bestFit="1" customWidth="1"/>
    <col min="7" max="7" width="0.85546875" style="3" customWidth="1"/>
    <col min="8" max="8" width="12.57421875" style="3" customWidth="1"/>
    <col min="9" max="9" width="0.85546875" style="3" customWidth="1"/>
    <col min="10" max="10" width="10.57421875" style="3" bestFit="1" customWidth="1"/>
    <col min="11" max="11" width="0.85546875" style="3" customWidth="1"/>
    <col min="12" max="12" width="13.8515625" style="3" bestFit="1" customWidth="1"/>
    <col min="13" max="13" width="0.85546875" style="3" customWidth="1"/>
    <col min="14" max="14" width="13.57421875" style="3" bestFit="1" customWidth="1"/>
    <col min="15" max="15" width="0.85546875" style="3" customWidth="1"/>
    <col min="16" max="16" width="10.00390625" style="3" bestFit="1" customWidth="1"/>
    <col min="17" max="17" width="0.85546875" style="3" customWidth="1"/>
    <col min="18" max="18" width="10.7109375" style="3" customWidth="1"/>
    <col min="19" max="19" width="0.85546875" style="3" customWidth="1"/>
    <col min="20" max="20" width="11.57421875" style="3" bestFit="1" customWidth="1"/>
    <col min="21" max="21" width="0.85546875" style="3" customWidth="1"/>
    <col min="22" max="22" width="13.140625" style="3" bestFit="1" customWidth="1"/>
    <col min="23" max="23" width="0.85546875" style="3" customWidth="1"/>
    <col min="24" max="24" width="12.7109375" style="3" bestFit="1" customWidth="1"/>
    <col min="25" max="25" width="0.85546875" style="3" customWidth="1"/>
    <col min="26" max="26" width="11.28125" style="3" customWidth="1"/>
    <col min="27" max="27" width="0.85546875" style="3" customWidth="1"/>
    <col min="28" max="28" width="11.57421875" style="3" bestFit="1" customWidth="1"/>
    <col min="29" max="29" width="0.85546875" style="3" customWidth="1"/>
    <col min="30" max="30" width="11.28125" style="3" bestFit="1" customWidth="1"/>
    <col min="31" max="31" width="0.85546875" style="3" customWidth="1"/>
    <col min="32" max="32" width="11.57421875" style="3" bestFit="1" customWidth="1"/>
    <col min="33" max="33" width="0.85546875" style="3" customWidth="1"/>
    <col min="34" max="34" width="12.28125" style="3" bestFit="1" customWidth="1"/>
    <col min="35" max="35" width="0.85546875" style="3" customWidth="1"/>
    <col min="36" max="36" width="11.00390625" style="3" bestFit="1" customWidth="1"/>
    <col min="37" max="37" width="0.85546875" style="3" customWidth="1"/>
    <col min="38" max="38" width="10.57421875" style="3" customWidth="1"/>
    <col min="39" max="39" width="0.85546875" style="3" customWidth="1"/>
    <col min="40" max="16384" width="9.140625" style="3" customWidth="1"/>
  </cols>
  <sheetData>
    <row r="1" spans="1:4" s="1" customFormat="1" ht="12.75" thickBot="1">
      <c r="A1" s="44" t="s">
        <v>63</v>
      </c>
      <c r="B1" s="44"/>
      <c r="C1" s="44"/>
      <c r="D1" s="44"/>
    </row>
    <row r="2" spans="1:5" s="2" customFormat="1" ht="10.5" customHeight="1">
      <c r="A2" s="7"/>
      <c r="B2" s="5"/>
      <c r="C2" s="5"/>
      <c r="D2" s="22"/>
      <c r="E2" s="29" t="s">
        <v>117</v>
      </c>
    </row>
    <row r="3" spans="1:34" s="2" customFormat="1" ht="12">
      <c r="A3" s="45" t="s">
        <v>134</v>
      </c>
      <c r="B3" s="46"/>
      <c r="C3" s="46"/>
      <c r="D3" s="47"/>
      <c r="E3" s="29" t="s">
        <v>131</v>
      </c>
      <c r="L3" s="2" t="s">
        <v>89</v>
      </c>
      <c r="N3" s="2" t="s">
        <v>89</v>
      </c>
      <c r="R3" s="2" t="s">
        <v>89</v>
      </c>
      <c r="T3" s="2" t="s">
        <v>89</v>
      </c>
      <c r="AB3" s="2" t="s">
        <v>89</v>
      </c>
      <c r="AD3" s="2" t="s">
        <v>89</v>
      </c>
      <c r="AF3" s="2" t="s">
        <v>89</v>
      </c>
      <c r="AH3" s="2" t="s">
        <v>89</v>
      </c>
    </row>
    <row r="4" spans="1:5" s="2" customFormat="1" ht="9.75" customHeight="1">
      <c r="A4" s="8"/>
      <c r="B4" s="9"/>
      <c r="C4" s="9"/>
      <c r="D4" s="23"/>
      <c r="E4" s="29"/>
    </row>
    <row r="5" spans="1:38" s="2" customFormat="1" ht="12">
      <c r="A5" s="45" t="s">
        <v>40</v>
      </c>
      <c r="B5" s="46"/>
      <c r="C5" s="46"/>
      <c r="D5" s="47"/>
      <c r="E5" s="30" t="s">
        <v>117</v>
      </c>
      <c r="H5" s="2" t="s">
        <v>89</v>
      </c>
      <c r="J5" s="2" t="s">
        <v>89</v>
      </c>
      <c r="L5" s="2" t="s">
        <v>92</v>
      </c>
      <c r="N5" s="2" t="s">
        <v>94</v>
      </c>
      <c r="P5" s="2" t="s">
        <v>89</v>
      </c>
      <c r="R5" s="2" t="s">
        <v>97</v>
      </c>
      <c r="T5" s="2" t="s">
        <v>99</v>
      </c>
      <c r="V5" s="2" t="s">
        <v>89</v>
      </c>
      <c r="X5" s="2" t="s">
        <v>89</v>
      </c>
      <c r="Z5" s="2" t="s">
        <v>89</v>
      </c>
      <c r="AB5" s="2" t="s">
        <v>104</v>
      </c>
      <c r="AD5" s="2" t="s">
        <v>105</v>
      </c>
      <c r="AF5" s="2" t="s">
        <v>106</v>
      </c>
      <c r="AH5" s="2" t="s">
        <v>108</v>
      </c>
      <c r="AJ5" s="2" t="s">
        <v>89</v>
      </c>
      <c r="AL5" s="2" t="s">
        <v>89</v>
      </c>
    </row>
    <row r="6" spans="1:38" s="2" customFormat="1" ht="12.75" thickBot="1">
      <c r="A6" s="45" t="s">
        <v>133</v>
      </c>
      <c r="B6" s="46"/>
      <c r="C6" s="46"/>
      <c r="D6" s="47"/>
      <c r="E6" s="30" t="s">
        <v>118</v>
      </c>
      <c r="F6" s="11" t="s">
        <v>64</v>
      </c>
      <c r="H6" s="11" t="s">
        <v>90</v>
      </c>
      <c r="J6" s="11" t="s">
        <v>91</v>
      </c>
      <c r="L6" s="11" t="s">
        <v>93</v>
      </c>
      <c r="N6" s="11" t="s">
        <v>95</v>
      </c>
      <c r="P6" s="11" t="s">
        <v>96</v>
      </c>
      <c r="R6" s="11" t="s">
        <v>98</v>
      </c>
      <c r="T6" s="11" t="s">
        <v>100</v>
      </c>
      <c r="V6" s="11" t="s">
        <v>101</v>
      </c>
      <c r="X6" s="11" t="s">
        <v>102</v>
      </c>
      <c r="Z6" s="11" t="s">
        <v>103</v>
      </c>
      <c r="AB6" s="11" t="s">
        <v>93</v>
      </c>
      <c r="AD6" s="11" t="s">
        <v>95</v>
      </c>
      <c r="AF6" s="11" t="s">
        <v>107</v>
      </c>
      <c r="AH6" s="11" t="s">
        <v>109</v>
      </c>
      <c r="AJ6" s="11" t="s">
        <v>110</v>
      </c>
      <c r="AL6" s="11" t="s">
        <v>111</v>
      </c>
    </row>
    <row r="7" spans="1:4" s="2" customFormat="1" ht="10.5" customHeight="1" thickBot="1">
      <c r="A7" s="10"/>
      <c r="B7" s="6"/>
      <c r="C7" s="6"/>
      <c r="D7" s="24"/>
    </row>
    <row r="8" ht="12">
      <c r="E8" s="27"/>
    </row>
    <row r="9" spans="1:5" s="12" customFormat="1" ht="12">
      <c r="A9" s="18" t="s">
        <v>0</v>
      </c>
      <c r="D9" s="21"/>
      <c r="E9" s="36"/>
    </row>
    <row r="10" spans="2:38" s="12" customFormat="1" ht="12">
      <c r="B10" s="12" t="s">
        <v>1</v>
      </c>
      <c r="D10" s="21">
        <f>SUM(F10:AL10)</f>
        <v>148786138</v>
      </c>
      <c r="E10" s="13" t="s">
        <v>65</v>
      </c>
      <c r="F10" s="37">
        <v>147564796</v>
      </c>
      <c r="H10" s="15"/>
      <c r="I10" s="15"/>
      <c r="J10" s="15">
        <v>701653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>
        <v>-382</v>
      </c>
      <c r="AA10" s="15"/>
      <c r="AB10" s="15"/>
      <c r="AC10" s="15"/>
      <c r="AD10" s="15"/>
      <c r="AE10" s="15"/>
      <c r="AF10" s="15">
        <f>338308+109564+2</f>
        <v>447874</v>
      </c>
      <c r="AG10" s="15"/>
      <c r="AH10" s="15">
        <v>72197</v>
      </c>
      <c r="AI10" s="15"/>
      <c r="AJ10" s="15"/>
      <c r="AK10" s="15"/>
      <c r="AL10" s="15"/>
    </row>
    <row r="11" spans="2:38" s="12" customFormat="1" ht="12">
      <c r="B11" s="12" t="s">
        <v>2</v>
      </c>
      <c r="D11" s="21">
        <f aca="true" t="shared" si="0" ref="D11:D23">SUM(F11:AL11)</f>
        <v>0</v>
      </c>
      <c r="E11" s="13" t="s">
        <v>66</v>
      </c>
      <c r="F11" s="14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</row>
    <row r="12" spans="2:38" s="12" customFormat="1" ht="12">
      <c r="B12" s="12" t="s">
        <v>3</v>
      </c>
      <c r="D12" s="21">
        <f t="shared" si="0"/>
        <v>146891809</v>
      </c>
      <c r="E12" s="13" t="s">
        <v>67</v>
      </c>
      <c r="F12" s="14">
        <f>98968885+35649015+11380658</f>
        <v>145998558</v>
      </c>
      <c r="H12" s="15"/>
      <c r="I12" s="15"/>
      <c r="J12" s="15">
        <v>3014969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>
        <v>-571446</v>
      </c>
      <c r="AA12" s="15"/>
      <c r="AB12" s="15"/>
      <c r="AC12" s="15"/>
      <c r="AD12" s="15"/>
      <c r="AE12" s="15"/>
      <c r="AF12" s="15">
        <v>-1550272</v>
      </c>
      <c r="AG12" s="15"/>
      <c r="AH12" s="15"/>
      <c r="AI12" s="15"/>
      <c r="AJ12" s="15"/>
      <c r="AK12" s="15"/>
      <c r="AL12" s="15"/>
    </row>
    <row r="13" spans="2:38" s="12" customFormat="1" ht="12">
      <c r="B13" s="12" t="s">
        <v>4</v>
      </c>
      <c r="D13" s="21">
        <f t="shared" si="0"/>
        <v>12192835</v>
      </c>
      <c r="E13" s="13" t="s">
        <v>68</v>
      </c>
      <c r="F13" s="14">
        <v>10007094</v>
      </c>
      <c r="H13" s="15"/>
      <c r="I13" s="15"/>
      <c r="J13" s="15">
        <f>51785+96538</f>
        <v>148323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>
        <v>2037493</v>
      </c>
      <c r="AA13" s="15"/>
      <c r="AB13" s="15"/>
      <c r="AC13" s="15"/>
      <c r="AD13" s="15"/>
      <c r="AE13" s="15"/>
      <c r="AF13" s="15">
        <v>-75</v>
      </c>
      <c r="AG13" s="15"/>
      <c r="AH13" s="15"/>
      <c r="AI13" s="15"/>
      <c r="AJ13" s="15"/>
      <c r="AK13" s="15"/>
      <c r="AL13" s="15"/>
    </row>
    <row r="14" spans="2:38" s="12" customFormat="1" ht="12">
      <c r="B14" s="12" t="s">
        <v>5</v>
      </c>
      <c r="D14" s="21">
        <f t="shared" si="0"/>
        <v>0</v>
      </c>
      <c r="E14" s="13" t="s">
        <v>69</v>
      </c>
      <c r="F14" s="1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</row>
    <row r="15" spans="2:38" s="12" customFormat="1" ht="12">
      <c r="B15" s="12" t="s">
        <v>6</v>
      </c>
      <c r="D15" s="21">
        <f t="shared" si="0"/>
        <v>114640385</v>
      </c>
      <c r="E15" s="13" t="s">
        <v>70</v>
      </c>
      <c r="F15" s="14">
        <v>114547133</v>
      </c>
      <c r="H15" s="15"/>
      <c r="I15" s="15"/>
      <c r="J15" s="15">
        <f>214915-17815-1070553-2434-15032</f>
        <v>-890919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>
        <f>684+11608</f>
        <v>12292</v>
      </c>
      <c r="AA15" s="15"/>
      <c r="AB15" s="15"/>
      <c r="AC15" s="15"/>
      <c r="AD15" s="15"/>
      <c r="AE15" s="15"/>
      <c r="AF15" s="15">
        <v>1106355</v>
      </c>
      <c r="AG15" s="15"/>
      <c r="AH15" s="15">
        <v>-134476</v>
      </c>
      <c r="AI15" s="15"/>
      <c r="AJ15" s="15"/>
      <c r="AK15" s="15"/>
      <c r="AL15" s="15"/>
    </row>
    <row r="16" spans="2:38" s="12" customFormat="1" ht="12">
      <c r="B16" s="12" t="s">
        <v>7</v>
      </c>
      <c r="D16" s="21">
        <f t="shared" si="0"/>
        <v>-320855828</v>
      </c>
      <c r="E16" s="28" t="s">
        <v>71</v>
      </c>
      <c r="F16" s="31">
        <v>-326342561</v>
      </c>
      <c r="H16" s="15"/>
      <c r="I16" s="15"/>
      <c r="J16" s="15">
        <f>-46994-6854+4037+31353+3590</f>
        <v>-14868</v>
      </c>
      <c r="K16" s="15"/>
      <c r="L16" s="15"/>
      <c r="M16" s="15"/>
      <c r="N16" s="15"/>
      <c r="O16" s="15"/>
      <c r="P16" s="15"/>
      <c r="Q16" s="15"/>
      <c r="R16" s="15">
        <v>7024</v>
      </c>
      <c r="S16" s="15"/>
      <c r="T16" s="15"/>
      <c r="U16" s="15"/>
      <c r="V16" s="15">
        <v>-340207</v>
      </c>
      <c r="W16" s="15"/>
      <c r="X16" s="15"/>
      <c r="Y16" s="15"/>
      <c r="Z16" s="15">
        <v>5881708</v>
      </c>
      <c r="AA16" s="15"/>
      <c r="AB16" s="15"/>
      <c r="AC16" s="15"/>
      <c r="AD16" s="15"/>
      <c r="AE16" s="15"/>
      <c r="AF16" s="15"/>
      <c r="AG16" s="15"/>
      <c r="AH16" s="15">
        <v>-387131</v>
      </c>
      <c r="AI16" s="15"/>
      <c r="AJ16" s="15"/>
      <c r="AK16" s="15"/>
      <c r="AL16" s="15">
        <v>340207</v>
      </c>
    </row>
    <row r="17" spans="2:38" s="12" customFormat="1" ht="12">
      <c r="B17" s="12" t="s">
        <v>8</v>
      </c>
      <c r="D17" s="21">
        <f t="shared" si="0"/>
        <v>-82059328</v>
      </c>
      <c r="E17" s="28" t="s">
        <v>72</v>
      </c>
      <c r="F17" s="31">
        <v>-82068254</v>
      </c>
      <c r="H17" s="15"/>
      <c r="I17" s="15"/>
      <c r="J17" s="15">
        <f>-1252+840+8208+289</f>
        <v>8085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>
        <v>841</v>
      </c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2:38" s="12" customFormat="1" ht="12">
      <c r="B18" s="12" t="s">
        <v>9</v>
      </c>
      <c r="D18" s="21">
        <f t="shared" si="0"/>
        <v>-17803895</v>
      </c>
      <c r="E18" s="28" t="s">
        <v>73</v>
      </c>
      <c r="F18" s="31">
        <v>-18370183</v>
      </c>
      <c r="H18" s="15"/>
      <c r="I18" s="15"/>
      <c r="J18" s="15">
        <f>262309+108791-7238</f>
        <v>363862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>
        <f>202426</f>
        <v>202426</v>
      </c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</row>
    <row r="19" spans="2:38" s="12" customFormat="1" ht="12">
      <c r="B19" s="12" t="s">
        <v>10</v>
      </c>
      <c r="D19" s="21">
        <f t="shared" si="0"/>
        <v>-169044450</v>
      </c>
      <c r="E19" s="28" t="s">
        <v>74</v>
      </c>
      <c r="F19" s="31">
        <v>-169785085</v>
      </c>
      <c r="H19" s="15"/>
      <c r="I19" s="15"/>
      <c r="J19" s="15">
        <f>150310+744-4262-6322+1</f>
        <v>140471</v>
      </c>
      <c r="K19" s="15"/>
      <c r="L19" s="15"/>
      <c r="M19" s="15"/>
      <c r="N19" s="15"/>
      <c r="O19" s="15"/>
      <c r="P19" s="15">
        <f>-176109+1</f>
        <v>-176108</v>
      </c>
      <c r="Q19" s="15"/>
      <c r="R19" s="15">
        <f>-122150-185384</f>
        <v>-307534</v>
      </c>
      <c r="S19" s="15"/>
      <c r="T19" s="15">
        <v>129513</v>
      </c>
      <c r="U19" s="15"/>
      <c r="V19" s="15"/>
      <c r="W19" s="15"/>
      <c r="X19" s="15"/>
      <c r="Y19" s="15"/>
      <c r="Z19" s="15">
        <f>2052288-1610497-4-300</f>
        <v>441487</v>
      </c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>
        <f>512805+1</f>
        <v>512806</v>
      </c>
    </row>
    <row r="20" spans="2:38" s="12" customFormat="1" ht="12">
      <c r="B20" s="12" t="s">
        <v>11</v>
      </c>
      <c r="D20" s="21">
        <f t="shared" si="0"/>
        <v>-24598667</v>
      </c>
      <c r="E20" s="28" t="s">
        <v>75</v>
      </c>
      <c r="F20" s="31">
        <v>-24594121</v>
      </c>
      <c r="H20" s="15"/>
      <c r="I20" s="15"/>
      <c r="J20" s="15">
        <v>26817</v>
      </c>
      <c r="K20" s="15"/>
      <c r="L20" s="15"/>
      <c r="M20" s="15"/>
      <c r="N20" s="15"/>
      <c r="O20" s="15"/>
      <c r="P20" s="15"/>
      <c r="Q20" s="15"/>
      <c r="R20" s="15">
        <f>-134766+104903</f>
        <v>-29863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>
        <v>-1500</v>
      </c>
      <c r="AI20" s="15"/>
      <c r="AJ20" s="15"/>
      <c r="AK20" s="15"/>
      <c r="AL20" s="15"/>
    </row>
    <row r="21" spans="2:38" s="12" customFormat="1" ht="12">
      <c r="B21" s="12" t="s">
        <v>12</v>
      </c>
      <c r="D21" s="21">
        <f t="shared" si="0"/>
        <v>-4609197</v>
      </c>
      <c r="E21" s="13"/>
      <c r="F21" s="1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>
        <v>-4609197</v>
      </c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</row>
    <row r="22" spans="2:38" s="12" customFormat="1" ht="12">
      <c r="B22" s="12" t="s">
        <v>13</v>
      </c>
      <c r="D22" s="21">
        <f t="shared" si="0"/>
        <v>3792407</v>
      </c>
      <c r="E22" s="13"/>
      <c r="F22" s="1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>
        <v>3792407</v>
      </c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</row>
    <row r="23" spans="2:38" s="12" customFormat="1" ht="12">
      <c r="B23" s="12" t="s">
        <v>14</v>
      </c>
      <c r="D23" s="21">
        <f t="shared" si="0"/>
        <v>2947402</v>
      </c>
      <c r="E23" s="13" t="s">
        <v>76</v>
      </c>
      <c r="F23" s="14">
        <v>6461398</v>
      </c>
      <c r="H23" s="15"/>
      <c r="I23" s="15"/>
      <c r="J23" s="15">
        <f>18757-68802+718439+164098</f>
        <v>832492</v>
      </c>
      <c r="K23" s="15"/>
      <c r="L23" s="15">
        <f>113329+1</f>
        <v>113330</v>
      </c>
      <c r="M23" s="15"/>
      <c r="N23" s="15"/>
      <c r="O23" s="15"/>
      <c r="P23" s="15"/>
      <c r="Q23" s="15"/>
      <c r="R23" s="15"/>
      <c r="S23" s="15"/>
      <c r="T23" s="15">
        <v>-135</v>
      </c>
      <c r="U23" s="15"/>
      <c r="V23" s="15"/>
      <c r="W23" s="15"/>
      <c r="X23" s="15"/>
      <c r="Y23" s="15"/>
      <c r="Z23" s="14">
        <f>-17326-17368</f>
        <v>-34694</v>
      </c>
      <c r="AA23" s="15"/>
      <c r="AB23" s="15">
        <v>-4433347</v>
      </c>
      <c r="AC23" s="15"/>
      <c r="AD23" s="15">
        <v>2451</v>
      </c>
      <c r="AE23" s="15"/>
      <c r="AF23" s="15"/>
      <c r="AG23" s="15"/>
      <c r="AH23" s="15">
        <f>5909-2</f>
        <v>5907</v>
      </c>
      <c r="AI23" s="15"/>
      <c r="AJ23" s="15"/>
      <c r="AK23" s="15"/>
      <c r="AL23" s="15"/>
    </row>
    <row r="24" spans="3:38" s="12" customFormat="1" ht="12">
      <c r="C24" s="12" t="s">
        <v>113</v>
      </c>
      <c r="D24" s="19">
        <f>SUM(D10:D23)</f>
        <v>-189720389</v>
      </c>
      <c r="E24" s="18"/>
      <c r="F24" s="19">
        <f>SUM(F10:F23)</f>
        <v>-196581225</v>
      </c>
      <c r="H24" s="19">
        <f>SUM(H10:H23)</f>
        <v>0</v>
      </c>
      <c r="I24" s="15"/>
      <c r="J24" s="19">
        <f>SUM(J10:J23)</f>
        <v>4330885</v>
      </c>
      <c r="K24" s="15"/>
      <c r="L24" s="19">
        <f>SUM(L10:L23)</f>
        <v>113330</v>
      </c>
      <c r="M24" s="15"/>
      <c r="N24" s="19">
        <f>SUM(N10:N23)</f>
        <v>0</v>
      </c>
      <c r="O24" s="15"/>
      <c r="P24" s="19">
        <f>SUM(P10:P23)</f>
        <v>-176108</v>
      </c>
      <c r="Q24" s="15"/>
      <c r="R24" s="19">
        <f>SUM(R10:R23)</f>
        <v>-330373</v>
      </c>
      <c r="S24" s="15"/>
      <c r="T24" s="19">
        <f>SUM(T10:T23)</f>
        <v>-687412</v>
      </c>
      <c r="U24" s="15"/>
      <c r="V24" s="19">
        <f>SUM(V10:V23)</f>
        <v>-340207</v>
      </c>
      <c r="W24" s="15"/>
      <c r="X24" s="19">
        <f>SUM(X10:X23)</f>
        <v>0</v>
      </c>
      <c r="Y24" s="15"/>
      <c r="Z24" s="19">
        <f>SUM(Z10:Z23)</f>
        <v>7969725</v>
      </c>
      <c r="AA24" s="15"/>
      <c r="AB24" s="19">
        <f>SUM(AB10:AB23)</f>
        <v>-4433347</v>
      </c>
      <c r="AC24" s="15"/>
      <c r="AD24" s="19">
        <f>SUM(AD10:AD23)</f>
        <v>2451</v>
      </c>
      <c r="AE24" s="15"/>
      <c r="AF24" s="19">
        <f>SUM(AF10:AF23)</f>
        <v>3882</v>
      </c>
      <c r="AG24" s="15"/>
      <c r="AH24" s="19">
        <f>SUM(AH10:AH23)</f>
        <v>-445003</v>
      </c>
      <c r="AI24" s="15"/>
      <c r="AJ24" s="19">
        <f>SUM(AJ10:AJ23)</f>
        <v>0</v>
      </c>
      <c r="AK24" s="15"/>
      <c r="AL24" s="19">
        <f>SUM(AL10:AL23)</f>
        <v>853013</v>
      </c>
    </row>
    <row r="25" spans="4:6" s="12" customFormat="1" ht="12">
      <c r="D25" s="21"/>
      <c r="E25" s="18"/>
      <c r="F25" s="14"/>
    </row>
    <row r="26" spans="1:6" s="12" customFormat="1" ht="12">
      <c r="A26" s="18" t="s">
        <v>15</v>
      </c>
      <c r="D26" s="21"/>
      <c r="E26" s="18"/>
      <c r="F26" s="14"/>
    </row>
    <row r="27" spans="2:38" s="12" customFormat="1" ht="12">
      <c r="B27" s="12" t="s">
        <v>16</v>
      </c>
      <c r="D27" s="21">
        <f>SUM(F27:AL27)</f>
        <v>218766473</v>
      </c>
      <c r="E27" s="13" t="s">
        <v>77</v>
      </c>
      <c r="F27" s="14">
        <v>218972831</v>
      </c>
      <c r="H27" s="15"/>
      <c r="I27" s="15"/>
      <c r="J27" s="15">
        <v>-117818</v>
      </c>
      <c r="K27" s="15"/>
      <c r="L27" s="15"/>
      <c r="M27" s="15"/>
      <c r="N27" s="15">
        <v>-65389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>
        <f>-23678+1</f>
        <v>-23677</v>
      </c>
      <c r="AE27" s="15"/>
      <c r="AF27" s="15">
        <v>526</v>
      </c>
      <c r="AG27" s="15"/>
      <c r="AH27" s="15"/>
      <c r="AI27" s="15"/>
      <c r="AJ27" s="15"/>
      <c r="AK27" s="15"/>
      <c r="AL27" s="15"/>
    </row>
    <row r="28" spans="2:38" s="12" customFormat="1" ht="12">
      <c r="B28" s="12" t="s">
        <v>17</v>
      </c>
      <c r="D28" s="21">
        <f aca="true" t="shared" si="1" ref="D28:D34">SUM(F28:AL28)</f>
        <v>11163320</v>
      </c>
      <c r="E28" s="13" t="s">
        <v>78</v>
      </c>
      <c r="F28" s="14">
        <v>11565470</v>
      </c>
      <c r="H28" s="15"/>
      <c r="I28" s="15"/>
      <c r="J28" s="15">
        <f>-327780-74370</f>
        <v>-402150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</row>
    <row r="29" spans="2:38" s="12" customFormat="1" ht="12">
      <c r="B29" s="12" t="s">
        <v>18</v>
      </c>
      <c r="D29" s="21">
        <f t="shared" si="1"/>
        <v>303014</v>
      </c>
      <c r="E29" s="13" t="s">
        <v>79</v>
      </c>
      <c r="F29" s="14">
        <v>3893060</v>
      </c>
      <c r="H29" s="15">
        <v>-3590046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</row>
    <row r="30" spans="2:38" s="12" customFormat="1" ht="12">
      <c r="B30" s="12" t="s">
        <v>19</v>
      </c>
      <c r="D30" s="21">
        <f t="shared" si="1"/>
        <v>45084987</v>
      </c>
      <c r="E30" s="13"/>
      <c r="F30" s="14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>
        <v>45084987</v>
      </c>
      <c r="AI30" s="15"/>
      <c r="AJ30" s="15"/>
      <c r="AK30" s="15"/>
      <c r="AL30" s="15"/>
    </row>
    <row r="31" spans="2:38" s="12" customFormat="1" ht="12">
      <c r="B31" s="12" t="s">
        <v>20</v>
      </c>
      <c r="D31" s="21">
        <f t="shared" si="1"/>
        <v>-45084987</v>
      </c>
      <c r="E31" s="13"/>
      <c r="F31" s="14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>
        <v>-45084987</v>
      </c>
      <c r="AI31" s="15"/>
      <c r="AJ31" s="15"/>
      <c r="AK31" s="15"/>
      <c r="AL31" s="15"/>
    </row>
    <row r="32" spans="2:38" s="12" customFormat="1" ht="12">
      <c r="B32" s="12" t="s">
        <v>21</v>
      </c>
      <c r="D32" s="21">
        <f t="shared" si="1"/>
        <v>0</v>
      </c>
      <c r="E32" s="13"/>
      <c r="F32" s="14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</row>
    <row r="33" spans="2:38" s="12" customFormat="1" ht="12">
      <c r="B33" s="12" t="s">
        <v>22</v>
      </c>
      <c r="D33" s="21">
        <f t="shared" si="1"/>
        <v>0</v>
      </c>
      <c r="E33" s="13"/>
      <c r="F33" s="14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</row>
    <row r="34" spans="2:38" s="12" customFormat="1" ht="12">
      <c r="B34" s="12" t="s">
        <v>14</v>
      </c>
      <c r="D34" s="21">
        <f t="shared" si="1"/>
        <v>154014</v>
      </c>
      <c r="E34" s="13" t="s">
        <v>80</v>
      </c>
      <c r="F34" s="14">
        <v>154014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</row>
    <row r="35" spans="3:38" s="12" customFormat="1" ht="12">
      <c r="C35" s="12" t="s">
        <v>23</v>
      </c>
      <c r="D35" s="19">
        <f>SUM(D27:D34)</f>
        <v>230386821</v>
      </c>
      <c r="E35" s="13"/>
      <c r="F35" s="19">
        <f>SUM(F27:F34)</f>
        <v>234585375</v>
      </c>
      <c r="H35" s="19">
        <f>SUM(H27:H34)</f>
        <v>-3590046</v>
      </c>
      <c r="I35" s="15"/>
      <c r="J35" s="19">
        <f>SUM(J27:J34)</f>
        <v>-519968</v>
      </c>
      <c r="K35" s="15"/>
      <c r="L35" s="19">
        <f>SUM(L27:L34)</f>
        <v>0</v>
      </c>
      <c r="M35" s="15"/>
      <c r="N35" s="19">
        <f>SUM(N27:N34)</f>
        <v>-65389</v>
      </c>
      <c r="O35" s="15"/>
      <c r="P35" s="19">
        <f>SUM(P27:P34)</f>
        <v>0</v>
      </c>
      <c r="Q35" s="15"/>
      <c r="R35" s="19">
        <f>SUM(R27:R34)</f>
        <v>0</v>
      </c>
      <c r="S35" s="15"/>
      <c r="T35" s="19">
        <f>SUM(T27:T34)</f>
        <v>0</v>
      </c>
      <c r="U35" s="21"/>
      <c r="V35" s="19">
        <f>SUM(V27:V34)</f>
        <v>0</v>
      </c>
      <c r="W35" s="15"/>
      <c r="X35" s="19">
        <f>SUM(X27:X34)</f>
        <v>0</v>
      </c>
      <c r="Y35" s="15"/>
      <c r="Z35" s="19">
        <f>SUM(Z27:Z34)</f>
        <v>0</v>
      </c>
      <c r="AA35" s="15"/>
      <c r="AB35" s="19">
        <f>SUM(AB27:AB34)</f>
        <v>0</v>
      </c>
      <c r="AC35" s="15"/>
      <c r="AD35" s="19">
        <f>SUM(AD27:AD34)</f>
        <v>-23677</v>
      </c>
      <c r="AE35" s="15"/>
      <c r="AF35" s="19">
        <f>SUM(AF27:AF34)</f>
        <v>526</v>
      </c>
      <c r="AG35" s="15"/>
      <c r="AH35" s="19">
        <f>SUM(AH27:AH34)</f>
        <v>0</v>
      </c>
      <c r="AI35" s="15"/>
      <c r="AJ35" s="19">
        <f>SUM(AJ27:AJ34)</f>
        <v>0</v>
      </c>
      <c r="AK35" s="15"/>
      <c r="AL35" s="19">
        <f>SUM(AL27:AL34)</f>
        <v>0</v>
      </c>
    </row>
    <row r="36" spans="4:6" s="12" customFormat="1" ht="12">
      <c r="D36" s="21"/>
      <c r="E36" s="13"/>
      <c r="F36" s="14"/>
    </row>
    <row r="37" spans="1:6" s="12" customFormat="1" ht="12">
      <c r="A37" s="18" t="s">
        <v>24</v>
      </c>
      <c r="D37" s="21"/>
      <c r="E37" s="13"/>
      <c r="F37" s="14"/>
    </row>
    <row r="38" spans="2:38" s="12" customFormat="1" ht="12">
      <c r="B38" s="12" t="s">
        <v>25</v>
      </c>
      <c r="D38" s="21">
        <f>SUM(F38:AL38)</f>
        <v>97095000</v>
      </c>
      <c r="E38" s="16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>
        <v>97095000</v>
      </c>
      <c r="AK38" s="15"/>
      <c r="AL38" s="15"/>
    </row>
    <row r="39" spans="2:38" s="12" customFormat="1" ht="12">
      <c r="B39" s="12" t="s">
        <v>26</v>
      </c>
      <c r="D39" s="21">
        <f aca="true" t="shared" si="2" ref="D39:D46">SUM(F39:AL39)</f>
        <v>2580480</v>
      </c>
      <c r="E39" s="16" t="s">
        <v>81</v>
      </c>
      <c r="F39" s="15">
        <f>8357955</f>
        <v>8357955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>
        <v>213210</v>
      </c>
      <c r="W39" s="15"/>
      <c r="X39" s="15">
        <v>-5990685</v>
      </c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2:38" s="12" customFormat="1" ht="12">
      <c r="B40" s="12" t="s">
        <v>27</v>
      </c>
      <c r="D40" s="21">
        <f t="shared" si="2"/>
        <v>10666443</v>
      </c>
      <c r="E40" s="16" t="s">
        <v>82</v>
      </c>
      <c r="F40" s="15">
        <v>11165795</v>
      </c>
      <c r="G40" s="15"/>
      <c r="H40" s="15"/>
      <c r="I40" s="15"/>
      <c r="J40" s="15">
        <v>-729265</v>
      </c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>
        <v>229913</v>
      </c>
      <c r="AG40" s="15"/>
      <c r="AH40" s="15"/>
      <c r="AI40" s="15"/>
      <c r="AJ40" s="15"/>
      <c r="AK40" s="15"/>
      <c r="AL40" s="15"/>
    </row>
    <row r="41" spans="2:38" s="12" customFormat="1" ht="12">
      <c r="B41" s="12" t="s">
        <v>28</v>
      </c>
      <c r="D41" s="21">
        <f t="shared" si="2"/>
        <v>0</v>
      </c>
      <c r="E41" s="17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</row>
    <row r="42" spans="2:38" s="12" customFormat="1" ht="12">
      <c r="B42" s="12" t="s">
        <v>29</v>
      </c>
      <c r="D42" s="21">
        <f t="shared" si="2"/>
        <v>-73383104</v>
      </c>
      <c r="E42" s="17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>
        <v>259600</v>
      </c>
      <c r="S42" s="15"/>
      <c r="T42" s="15"/>
      <c r="U42" s="15"/>
      <c r="V42" s="15">
        <v>-11659026</v>
      </c>
      <c r="W42" s="15"/>
      <c r="X42" s="43">
        <f>-66341033+5990685</f>
        <v>-60350348</v>
      </c>
      <c r="Y42" s="15"/>
      <c r="Z42" s="15">
        <v>-1633330</v>
      </c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</row>
    <row r="43" spans="2:38" s="12" customFormat="1" ht="12">
      <c r="B43" s="12" t="s">
        <v>30</v>
      </c>
      <c r="D43" s="21">
        <f t="shared" si="2"/>
        <v>-7344213</v>
      </c>
      <c r="E43" s="16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>
        <v>8810</v>
      </c>
      <c r="AA43" s="15"/>
      <c r="AB43" s="15"/>
      <c r="AC43" s="15"/>
      <c r="AD43" s="15"/>
      <c r="AE43" s="15"/>
      <c r="AF43" s="15"/>
      <c r="AG43" s="15"/>
      <c r="AH43" s="15"/>
      <c r="AI43" s="15"/>
      <c r="AJ43" s="15">
        <v>-7353023</v>
      </c>
      <c r="AK43" s="15"/>
      <c r="AL43" s="15"/>
    </row>
    <row r="44" spans="2:38" s="12" customFormat="1" ht="12">
      <c r="B44" s="12" t="s">
        <v>31</v>
      </c>
      <c r="D44" s="21">
        <f t="shared" si="2"/>
        <v>-12293485</v>
      </c>
      <c r="E44" s="16" t="s">
        <v>83</v>
      </c>
      <c r="F44" s="15">
        <v>-12286667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>
        <v>922</v>
      </c>
      <c r="S44" s="15"/>
      <c r="T44" s="15"/>
      <c r="U44" s="15"/>
      <c r="V44" s="15"/>
      <c r="W44" s="15"/>
      <c r="X44" s="15"/>
      <c r="Y44" s="15"/>
      <c r="Z44" s="15">
        <v>-7740</v>
      </c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</row>
    <row r="45" spans="2:38" s="12" customFormat="1" ht="12">
      <c r="B45" s="12" t="s">
        <v>32</v>
      </c>
      <c r="D45" s="21">
        <f t="shared" si="2"/>
        <v>0</v>
      </c>
      <c r="E45" s="16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</row>
    <row r="46" spans="2:38" s="12" customFormat="1" ht="12">
      <c r="B46" s="12" t="s">
        <v>33</v>
      </c>
      <c r="D46" s="21">
        <f t="shared" si="2"/>
        <v>1355896</v>
      </c>
      <c r="E46" s="16" t="s">
        <v>84</v>
      </c>
      <c r="F46" s="15">
        <v>1282031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>
        <f>73863+2</f>
        <v>73865</v>
      </c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</row>
    <row r="47" spans="3:38" s="12" customFormat="1" ht="12">
      <c r="C47" s="12" t="s">
        <v>114</v>
      </c>
      <c r="D47" s="19">
        <f>SUM(D38:D46)</f>
        <v>18677017</v>
      </c>
      <c r="E47" s="16"/>
      <c r="F47" s="38">
        <f>SUM(F38:F46)</f>
        <v>8519114</v>
      </c>
      <c r="G47" s="15"/>
      <c r="H47" s="19">
        <f>SUM(H38:H46)</f>
        <v>0</v>
      </c>
      <c r="I47" s="15"/>
      <c r="J47" s="19">
        <f>SUM(J38:J46)</f>
        <v>-729265</v>
      </c>
      <c r="K47" s="15"/>
      <c r="L47" s="19">
        <f>SUM(L38:L46)</f>
        <v>0</v>
      </c>
      <c r="M47" s="15"/>
      <c r="N47" s="19">
        <f>SUM(N38:N46)</f>
        <v>0</v>
      </c>
      <c r="O47" s="15"/>
      <c r="P47" s="19">
        <f>SUM(P38:P46)</f>
        <v>0</v>
      </c>
      <c r="Q47" s="15"/>
      <c r="R47" s="19">
        <f>SUM(R38:R46)</f>
        <v>260522</v>
      </c>
      <c r="S47" s="15"/>
      <c r="T47" s="19">
        <f>SUM(T38:T46)</f>
        <v>0</v>
      </c>
      <c r="U47" s="15"/>
      <c r="V47" s="19">
        <f>SUM(V38:V46)</f>
        <v>-11371951</v>
      </c>
      <c r="W47" s="15"/>
      <c r="X47" s="19">
        <f>SUM(X38:X46)</f>
        <v>-66341033</v>
      </c>
      <c r="Y47" s="15"/>
      <c r="Z47" s="19">
        <f>SUM(Z38:Z46)</f>
        <v>-1632260</v>
      </c>
      <c r="AA47" s="15"/>
      <c r="AB47" s="19">
        <f>SUM(AB38:AB46)</f>
        <v>0</v>
      </c>
      <c r="AC47" s="15"/>
      <c r="AD47" s="19">
        <f>SUM(AD38:AD46)</f>
        <v>0</v>
      </c>
      <c r="AE47" s="15"/>
      <c r="AF47" s="19">
        <f>SUM(AF38:AF46)</f>
        <v>229913</v>
      </c>
      <c r="AG47" s="15"/>
      <c r="AH47" s="19">
        <f>SUM(AH38:AH46)</f>
        <v>0</v>
      </c>
      <c r="AI47" s="15"/>
      <c r="AJ47" s="19">
        <f>SUM(AJ38:AJ46)</f>
        <v>89741977</v>
      </c>
      <c r="AK47" s="15"/>
      <c r="AL47" s="19">
        <f>SUM(AL38:AL46)</f>
        <v>0</v>
      </c>
    </row>
    <row r="48" spans="4:6" s="12" customFormat="1" ht="12">
      <c r="D48" s="21"/>
      <c r="E48" s="13"/>
      <c r="F48" s="14"/>
    </row>
    <row r="49" spans="1:6" s="12" customFormat="1" ht="12">
      <c r="A49" s="18" t="s">
        <v>34</v>
      </c>
      <c r="D49" s="21"/>
      <c r="E49" s="13"/>
      <c r="F49" s="14"/>
    </row>
    <row r="50" spans="2:38" s="12" customFormat="1" ht="12">
      <c r="B50" s="12" t="s">
        <v>35</v>
      </c>
      <c r="D50" s="21">
        <f>SUM(F50:AL50)</f>
        <v>38765669</v>
      </c>
      <c r="E50" s="13"/>
      <c r="F50" s="14"/>
      <c r="H50" s="15">
        <f>13102+5058941+6000000+79195+140553+1351152+17247668+1927843+924754+6022461</f>
        <v>38765669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</row>
    <row r="51" spans="2:38" s="12" customFormat="1" ht="12">
      <c r="B51" s="12" t="s">
        <v>36</v>
      </c>
      <c r="D51" s="21">
        <f>SUM(F51:AL51)</f>
        <v>14963892</v>
      </c>
      <c r="E51" s="13" t="s">
        <v>85</v>
      </c>
      <c r="F51" s="14">
        <v>18827084</v>
      </c>
      <c r="H51" s="15">
        <v>-3860074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>
        <v>-3118</v>
      </c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2:38" s="12" customFormat="1" ht="12">
      <c r="B52" s="12" t="s">
        <v>37</v>
      </c>
      <c r="D52" s="21">
        <f>SUM(F52:AL52)</f>
        <v>-147929230</v>
      </c>
      <c r="E52" s="18"/>
      <c r="F52" s="14"/>
      <c r="H52" s="15">
        <f>-7229580-4591161-8000000-35000000-9293-93099196</f>
        <v>-147929230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</row>
    <row r="53" spans="3:38" s="12" customFormat="1" ht="12">
      <c r="C53" s="12" t="s">
        <v>115</v>
      </c>
      <c r="D53" s="19">
        <f>SUM(D50:D52)</f>
        <v>-94199669</v>
      </c>
      <c r="E53" s="18"/>
      <c r="F53" s="19">
        <f>SUM(F50:F52)</f>
        <v>18827084</v>
      </c>
      <c r="H53" s="19">
        <f>SUM(H50:H52)</f>
        <v>-113023635</v>
      </c>
      <c r="I53" s="15"/>
      <c r="J53" s="19">
        <f>SUM(J50:J52)</f>
        <v>0</v>
      </c>
      <c r="K53" s="15"/>
      <c r="L53" s="19">
        <f>SUM(L50:L52)</f>
        <v>0</v>
      </c>
      <c r="M53" s="15"/>
      <c r="N53" s="19">
        <f>SUM(N50:N52)</f>
        <v>0</v>
      </c>
      <c r="O53" s="15"/>
      <c r="P53" s="19">
        <f>SUM(P50:P52)</f>
        <v>0</v>
      </c>
      <c r="Q53" s="15"/>
      <c r="R53" s="19">
        <f>SUM(R50:R52)</f>
        <v>0</v>
      </c>
      <c r="S53" s="21"/>
      <c r="T53" s="19">
        <f>SUM(T50:T52)</f>
        <v>0</v>
      </c>
      <c r="U53" s="15"/>
      <c r="V53" s="19">
        <f>SUM(V50:V52)</f>
        <v>0</v>
      </c>
      <c r="W53" s="15"/>
      <c r="X53" s="19">
        <f>SUM(X50:X52)</f>
        <v>0</v>
      </c>
      <c r="Y53" s="15"/>
      <c r="Z53" s="19">
        <f>SUM(Z50:Z52)</f>
        <v>-3118</v>
      </c>
      <c r="AA53" s="15"/>
      <c r="AB53" s="19">
        <f>SUM(AB50:AB52)</f>
        <v>0</v>
      </c>
      <c r="AC53" s="15"/>
      <c r="AD53" s="19">
        <f>SUM(AD50:AD52)</f>
        <v>0</v>
      </c>
      <c r="AE53" s="15"/>
      <c r="AF53" s="19">
        <f>SUM(AF50:AF52)</f>
        <v>0</v>
      </c>
      <c r="AG53" s="15"/>
      <c r="AH53" s="19">
        <f>SUM(AH50:AH52)</f>
        <v>0</v>
      </c>
      <c r="AI53" s="15"/>
      <c r="AJ53" s="19">
        <f>SUM(AJ50:AJ52)</f>
        <v>0</v>
      </c>
      <c r="AK53" s="15"/>
      <c r="AL53" s="19">
        <f>SUM(AL50:AL52)</f>
        <v>0</v>
      </c>
    </row>
    <row r="54" spans="4:6" s="12" customFormat="1" ht="12">
      <c r="D54" s="21"/>
      <c r="E54" s="18"/>
      <c r="F54" s="14"/>
    </row>
    <row r="55" spans="1:38" s="12" customFormat="1" ht="12">
      <c r="A55" s="12" t="s">
        <v>116</v>
      </c>
      <c r="D55" s="20">
        <f>D24+D35+D47+D53</f>
        <v>-34856220</v>
      </c>
      <c r="E55" s="18"/>
      <c r="F55" s="20">
        <f>F24+F35+F47+F53</f>
        <v>65350348</v>
      </c>
      <c r="H55" s="20">
        <f>H24+H35+H47+H53</f>
        <v>-116613681</v>
      </c>
      <c r="J55" s="20">
        <f>J24+J35+J47+J53</f>
        <v>3081652</v>
      </c>
      <c r="L55" s="20">
        <f>L24+L35+L47+L53</f>
        <v>113330</v>
      </c>
      <c r="N55" s="20">
        <f>N24+N35+N47+N53</f>
        <v>-65389</v>
      </c>
      <c r="P55" s="20">
        <f>P24+P35+P47+P53</f>
        <v>-176108</v>
      </c>
      <c r="R55" s="20">
        <f>R24+R35+R47+R53</f>
        <v>-69851</v>
      </c>
      <c r="T55" s="20">
        <f>T24+T35+T47+T53</f>
        <v>-687412</v>
      </c>
      <c r="V55" s="20">
        <f>V24+V35+V47+V53</f>
        <v>-11712158</v>
      </c>
      <c r="X55" s="20">
        <f>X24+X35+X47+X53</f>
        <v>-66341033</v>
      </c>
      <c r="Z55" s="20">
        <f>Z24+Z35+Z47+Z53</f>
        <v>6334347</v>
      </c>
      <c r="AB55" s="20">
        <f>AB24+AB35+AB47+AB53</f>
        <v>-4433347</v>
      </c>
      <c r="AD55" s="20">
        <f>AD24+AD35+AD47+AD53</f>
        <v>-21226</v>
      </c>
      <c r="AF55" s="20">
        <f>AF24+AF35+AF47+AF53</f>
        <v>234321</v>
      </c>
      <c r="AH55" s="20">
        <f>AH24+AH35+AH47+AH53</f>
        <v>-445003</v>
      </c>
      <c r="AJ55" s="20">
        <f>AJ24+AJ35+AJ47+AJ53</f>
        <v>89741977</v>
      </c>
      <c r="AL55" s="20">
        <f>AL24+AL35+AL47+AL53</f>
        <v>853013</v>
      </c>
    </row>
    <row r="56" spans="4:6" s="12" customFormat="1" ht="12">
      <c r="D56" s="21"/>
      <c r="E56" s="18"/>
      <c r="F56" s="14"/>
    </row>
    <row r="57" spans="1:6" s="12" customFormat="1" ht="12">
      <c r="A57" s="12" t="s">
        <v>38</v>
      </c>
      <c r="D57" s="20">
        <v>106817357</v>
      </c>
      <c r="E57" s="18"/>
      <c r="F57" s="14"/>
    </row>
    <row r="58" spans="4:6" s="12" customFormat="1" ht="12">
      <c r="D58" s="21"/>
      <c r="E58" s="18"/>
      <c r="F58" s="14"/>
    </row>
    <row r="59" spans="1:6" s="12" customFormat="1" ht="12.75" thickBot="1">
      <c r="A59" s="12" t="s">
        <v>39</v>
      </c>
      <c r="D59" s="39">
        <f>D55+D57</f>
        <v>71961137</v>
      </c>
      <c r="E59" s="18"/>
      <c r="F59" s="14"/>
    </row>
    <row r="60" spans="4:6" s="12" customFormat="1" ht="12.75" thickTop="1">
      <c r="D60" s="21"/>
      <c r="E60" s="18"/>
      <c r="F60" s="14"/>
    </row>
    <row r="61" spans="1:6" s="12" customFormat="1" ht="12">
      <c r="A61" s="18" t="s">
        <v>41</v>
      </c>
      <c r="D61" s="21"/>
      <c r="E61" s="18"/>
      <c r="F61" s="14"/>
    </row>
    <row r="62" spans="1:6" s="12" customFormat="1" ht="12">
      <c r="A62" s="18" t="s">
        <v>42</v>
      </c>
      <c r="D62" s="21"/>
      <c r="E62" s="18"/>
      <c r="F62" s="14"/>
    </row>
    <row r="63" spans="4:6" s="12" customFormat="1" ht="12">
      <c r="D63" s="21"/>
      <c r="E63" s="18"/>
      <c r="F63" s="14"/>
    </row>
    <row r="64" spans="1:6" s="12" customFormat="1" ht="12">
      <c r="A64" s="12" t="s">
        <v>112</v>
      </c>
      <c r="D64" s="21">
        <f>SUM(F64:AL64)</f>
        <v>-233508125</v>
      </c>
      <c r="E64" s="13" t="s">
        <v>86</v>
      </c>
      <c r="F64" s="14">
        <v>-233508125</v>
      </c>
    </row>
    <row r="65" spans="1:6" s="12" customFormat="1" ht="12">
      <c r="A65" s="12" t="s">
        <v>43</v>
      </c>
      <c r="D65" s="21"/>
      <c r="E65" s="13"/>
      <c r="F65" s="14"/>
    </row>
    <row r="66" spans="2:6" s="12" customFormat="1" ht="12">
      <c r="B66" s="12" t="s">
        <v>44</v>
      </c>
      <c r="D66" s="21"/>
      <c r="E66" s="13"/>
      <c r="F66" s="14"/>
    </row>
    <row r="67" spans="4:6" s="12" customFormat="1" ht="12">
      <c r="D67" s="21"/>
      <c r="E67" s="13"/>
      <c r="F67" s="14"/>
    </row>
    <row r="68" spans="1:6" s="12" customFormat="1" ht="12">
      <c r="A68" s="12" t="s">
        <v>45</v>
      </c>
      <c r="D68" s="21">
        <f>SUM(F68:AL68)</f>
        <v>36015871</v>
      </c>
      <c r="E68" s="28" t="s">
        <v>87</v>
      </c>
      <c r="F68" s="31">
        <v>36015871</v>
      </c>
    </row>
    <row r="69" spans="1:6" s="12" customFormat="1" ht="12">
      <c r="A69" s="12" t="s">
        <v>46</v>
      </c>
      <c r="D69" s="21"/>
      <c r="E69" s="13"/>
      <c r="F69" s="14"/>
    </row>
    <row r="70" spans="2:38" s="12" customFormat="1" ht="12">
      <c r="B70" s="12" t="s">
        <v>47</v>
      </c>
      <c r="D70" s="21">
        <f aca="true" t="shared" si="3" ref="D70:D79">SUM(F70:AL70)</f>
        <v>4330885</v>
      </c>
      <c r="E70" s="16"/>
      <c r="F70" s="15"/>
      <c r="G70" s="15"/>
      <c r="H70" s="15"/>
      <c r="I70" s="15"/>
      <c r="J70" s="15">
        <f>J24</f>
        <v>4330885</v>
      </c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</row>
    <row r="71" spans="2:38" s="12" customFormat="1" ht="12">
      <c r="B71" s="12" t="s">
        <v>48</v>
      </c>
      <c r="D71" s="21">
        <f t="shared" si="3"/>
        <v>-176108</v>
      </c>
      <c r="E71" s="16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>
        <f>P24</f>
        <v>-176108</v>
      </c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</row>
    <row r="72" spans="2:38" s="12" customFormat="1" ht="12">
      <c r="B72" s="12" t="s">
        <v>49</v>
      </c>
      <c r="D72" s="21">
        <f t="shared" si="3"/>
        <v>-330373</v>
      </c>
      <c r="E72" s="16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>
        <f>R24</f>
        <v>-330373</v>
      </c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</row>
    <row r="73" spans="2:38" s="12" customFormat="1" ht="12">
      <c r="B73" s="12" t="s">
        <v>50</v>
      </c>
      <c r="D73" s="21">
        <f t="shared" si="3"/>
        <v>-687412</v>
      </c>
      <c r="E73" s="16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>
        <f>T24</f>
        <v>-687412</v>
      </c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</row>
    <row r="74" spans="2:38" s="12" customFormat="1" ht="12">
      <c r="B74" s="12" t="s">
        <v>51</v>
      </c>
      <c r="D74" s="21">
        <f t="shared" si="3"/>
        <v>-226877</v>
      </c>
      <c r="E74" s="16"/>
      <c r="F74" s="15"/>
      <c r="G74" s="15"/>
      <c r="H74" s="15"/>
      <c r="I74" s="15"/>
      <c r="J74" s="15"/>
      <c r="K74" s="15"/>
      <c r="L74" s="15">
        <f>L24</f>
        <v>113330</v>
      </c>
      <c r="M74" s="15"/>
      <c r="N74" s="15"/>
      <c r="O74" s="15"/>
      <c r="P74" s="15"/>
      <c r="Q74" s="15"/>
      <c r="R74" s="15"/>
      <c r="S74" s="15"/>
      <c r="T74" s="15"/>
      <c r="U74" s="15"/>
      <c r="V74" s="15">
        <f>V24</f>
        <v>-340207</v>
      </c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</row>
    <row r="75" spans="2:38" s="12" customFormat="1" ht="12">
      <c r="B75" s="12" t="s">
        <v>52</v>
      </c>
      <c r="D75" s="21">
        <f>SUM(F75:AL75)</f>
        <v>7969725</v>
      </c>
      <c r="E75" s="16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>
        <f>Z24</f>
        <v>7969725</v>
      </c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</row>
    <row r="76" spans="2:38" s="12" customFormat="1" ht="12">
      <c r="B76" s="12" t="s">
        <v>53</v>
      </c>
      <c r="D76" s="21">
        <f t="shared" si="3"/>
        <v>3882</v>
      </c>
      <c r="E76" s="16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>
        <f>AF24</f>
        <v>3882</v>
      </c>
      <c r="AG76" s="15"/>
      <c r="AH76" s="15"/>
      <c r="AI76" s="15"/>
      <c r="AJ76" s="15"/>
      <c r="AK76" s="15"/>
      <c r="AL76" s="15"/>
    </row>
    <row r="77" spans="2:38" s="12" customFormat="1" ht="12">
      <c r="B77" s="12" t="s">
        <v>54</v>
      </c>
      <c r="D77" s="21">
        <f t="shared" si="3"/>
        <v>-445003</v>
      </c>
      <c r="E77" s="16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>
        <f>AH24</f>
        <v>-445003</v>
      </c>
      <c r="AI77" s="15"/>
      <c r="AJ77" s="15"/>
      <c r="AK77" s="15"/>
      <c r="AL77" s="15"/>
    </row>
    <row r="78" spans="2:38" s="12" customFormat="1" ht="12">
      <c r="B78" s="12" t="s">
        <v>55</v>
      </c>
      <c r="D78" s="21">
        <f t="shared" si="3"/>
        <v>911029</v>
      </c>
      <c r="E78" s="40" t="s">
        <v>88</v>
      </c>
      <c r="F78" s="41">
        <v>911029</v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</row>
    <row r="79" spans="2:38" s="12" customFormat="1" ht="12">
      <c r="B79" s="12" t="s">
        <v>56</v>
      </c>
      <c r="D79" s="21">
        <f t="shared" si="3"/>
        <v>-3577883</v>
      </c>
      <c r="E79" s="17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>
        <f>AB24</f>
        <v>-4433347</v>
      </c>
      <c r="AC79" s="15"/>
      <c r="AD79" s="15">
        <f>AD24</f>
        <v>2451</v>
      </c>
      <c r="AE79" s="15"/>
      <c r="AF79" s="15"/>
      <c r="AG79" s="15"/>
      <c r="AH79" s="15"/>
      <c r="AI79" s="15"/>
      <c r="AJ79" s="15"/>
      <c r="AK79" s="15"/>
      <c r="AL79" s="15">
        <f>AL24</f>
        <v>853013</v>
      </c>
    </row>
    <row r="80" spans="3:38" s="12" customFormat="1" ht="12.75" thickBot="1">
      <c r="C80" s="12" t="s">
        <v>57</v>
      </c>
      <c r="D80" s="34">
        <f>SUM(D64:D79)</f>
        <v>-189720389</v>
      </c>
      <c r="E80" s="17"/>
      <c r="F80" s="42">
        <f>SUM(F64:F79)</f>
        <v>-196581225</v>
      </c>
      <c r="G80" s="15"/>
      <c r="H80" s="34">
        <f>SUM(H64:H79)</f>
        <v>0</v>
      </c>
      <c r="I80" s="15"/>
      <c r="J80" s="34">
        <f>SUM(J64:J79)</f>
        <v>4330885</v>
      </c>
      <c r="K80" s="15"/>
      <c r="L80" s="34">
        <f>SUM(L64:L79)</f>
        <v>113330</v>
      </c>
      <c r="M80" s="15"/>
      <c r="N80" s="34">
        <f>SUM(N64:N79)</f>
        <v>0</v>
      </c>
      <c r="O80" s="15"/>
      <c r="P80" s="34">
        <f>SUM(P64:P79)</f>
        <v>-176108</v>
      </c>
      <c r="Q80" s="15"/>
      <c r="R80" s="34">
        <f>SUM(R64:R79)</f>
        <v>-330373</v>
      </c>
      <c r="S80" s="15"/>
      <c r="T80" s="34">
        <f>SUM(T64:T79)</f>
        <v>-687412</v>
      </c>
      <c r="U80" s="15"/>
      <c r="V80" s="34">
        <f>SUM(V64:V79)</f>
        <v>-340207</v>
      </c>
      <c r="W80" s="15"/>
      <c r="X80" s="34">
        <f>SUM(X64:X79)</f>
        <v>0</v>
      </c>
      <c r="Y80" s="15"/>
      <c r="Z80" s="34">
        <f>SUM(Z64:Z79)</f>
        <v>7969725</v>
      </c>
      <c r="AA80" s="15"/>
      <c r="AB80" s="34">
        <f>SUM(AB64:AB79)</f>
        <v>-4433347</v>
      </c>
      <c r="AC80" s="15"/>
      <c r="AD80" s="34">
        <f>SUM(AD64:AD79)</f>
        <v>2451</v>
      </c>
      <c r="AE80" s="15"/>
      <c r="AF80" s="34">
        <f>SUM(AF64:AF79)</f>
        <v>3882</v>
      </c>
      <c r="AG80" s="15"/>
      <c r="AH80" s="34">
        <f>SUM(AH64:AH79)</f>
        <v>-445003</v>
      </c>
      <c r="AI80" s="15"/>
      <c r="AJ80" s="34">
        <f>SUM(AJ64:AJ79)</f>
        <v>0</v>
      </c>
      <c r="AK80" s="15"/>
      <c r="AL80" s="34">
        <f>SUM(AL64:AL79)</f>
        <v>853013</v>
      </c>
    </row>
    <row r="81" spans="4:5" s="12" customFormat="1" ht="12.75" thickTop="1">
      <c r="D81" s="21"/>
      <c r="E81" s="18"/>
    </row>
    <row r="82" spans="1:5" s="12" customFormat="1" ht="12">
      <c r="A82" s="18" t="s">
        <v>58</v>
      </c>
      <c r="D82" s="21"/>
      <c r="E82" s="18"/>
    </row>
    <row r="83" spans="1:5" s="12" customFormat="1" ht="12">
      <c r="A83" s="18" t="s">
        <v>59</v>
      </c>
      <c r="D83" s="21"/>
      <c r="E83" s="18"/>
    </row>
    <row r="84" spans="2:24" s="12" customFormat="1" ht="12">
      <c r="B84" s="12" t="s">
        <v>135</v>
      </c>
      <c r="D84" s="21">
        <f>SUM(F84:AL84)</f>
        <v>5990685</v>
      </c>
      <c r="E84" s="18"/>
      <c r="X84" s="14">
        <v>5990685</v>
      </c>
    </row>
    <row r="85" spans="4:5" s="12" customFormat="1" ht="12">
      <c r="D85" s="21"/>
      <c r="E85" s="18"/>
    </row>
    <row r="86" spans="1:5" s="12" customFormat="1" ht="12">
      <c r="A86" s="18" t="s">
        <v>60</v>
      </c>
      <c r="D86" s="21"/>
      <c r="E86" s="18"/>
    </row>
    <row r="87" spans="4:5" s="12" customFormat="1" ht="12">
      <c r="D87" s="21"/>
      <c r="E87" s="18"/>
    </row>
    <row r="88" spans="2:5" s="12" customFormat="1" ht="12">
      <c r="B88" s="12" t="s">
        <v>61</v>
      </c>
      <c r="D88" s="21">
        <v>33746007</v>
      </c>
      <c r="E88" s="18"/>
    </row>
    <row r="89" spans="2:5" s="12" customFormat="1" ht="12">
      <c r="B89" s="12" t="s">
        <v>62</v>
      </c>
      <c r="D89" s="20">
        <v>38215130</v>
      </c>
      <c r="E89" s="18"/>
    </row>
    <row r="90" spans="4:5" s="12" customFormat="1" ht="12.75" thickBot="1">
      <c r="D90" s="34">
        <f>SUM(D88:D89)</f>
        <v>71961137</v>
      </c>
      <c r="E90" s="18"/>
    </row>
    <row r="91" spans="4:5" s="12" customFormat="1" ht="12.75" thickTop="1">
      <c r="D91" s="21"/>
      <c r="E91" s="18"/>
    </row>
    <row r="92" spans="4:5" s="12" customFormat="1" ht="12">
      <c r="D92" s="21"/>
      <c r="E92" s="18"/>
    </row>
    <row r="93" spans="4:5" s="12" customFormat="1" ht="12">
      <c r="D93" s="21"/>
      <c r="E93" s="18"/>
    </row>
    <row r="94" spans="4:5" s="12" customFormat="1" ht="12">
      <c r="D94" s="21"/>
      <c r="E94" s="18"/>
    </row>
    <row r="95" spans="4:5" s="12" customFormat="1" ht="12">
      <c r="D95" s="21"/>
      <c r="E95" s="18"/>
    </row>
    <row r="96" spans="4:5" s="12" customFormat="1" ht="12">
      <c r="D96" s="21"/>
      <c r="E96" s="18"/>
    </row>
    <row r="97" spans="4:5" s="12" customFormat="1" ht="12">
      <c r="D97" s="21"/>
      <c r="E97" s="18"/>
    </row>
    <row r="98" spans="4:5" s="12" customFormat="1" ht="12">
      <c r="D98" s="21"/>
      <c r="E98" s="18"/>
    </row>
    <row r="99" spans="4:5" s="12" customFormat="1" ht="12">
      <c r="D99" s="21"/>
      <c r="E99" s="18"/>
    </row>
    <row r="100" spans="4:5" s="12" customFormat="1" ht="12">
      <c r="D100" s="21"/>
      <c r="E100" s="18"/>
    </row>
    <row r="101" spans="4:5" s="12" customFormat="1" ht="12">
      <c r="D101" s="21"/>
      <c r="E101" s="18"/>
    </row>
    <row r="102" spans="4:5" s="12" customFormat="1" ht="12">
      <c r="D102" s="21"/>
      <c r="E102" s="18"/>
    </row>
    <row r="103" spans="4:5" s="12" customFormat="1" ht="12">
      <c r="D103" s="21"/>
      <c r="E103" s="18"/>
    </row>
    <row r="104" spans="4:5" s="12" customFormat="1" ht="12">
      <c r="D104" s="21"/>
      <c r="E104" s="18"/>
    </row>
    <row r="105" spans="4:5" s="12" customFormat="1" ht="12">
      <c r="D105" s="21"/>
      <c r="E105" s="18"/>
    </row>
    <row r="106" spans="4:5" s="12" customFormat="1" ht="12">
      <c r="D106" s="21"/>
      <c r="E106" s="18"/>
    </row>
    <row r="107" spans="4:5" s="12" customFormat="1" ht="12">
      <c r="D107" s="21"/>
      <c r="E107" s="18"/>
    </row>
    <row r="108" spans="4:5" s="12" customFormat="1" ht="12">
      <c r="D108" s="21"/>
      <c r="E108" s="18"/>
    </row>
    <row r="109" spans="4:5" s="12" customFormat="1" ht="12">
      <c r="D109" s="21"/>
      <c r="E109" s="18"/>
    </row>
    <row r="110" spans="4:5" s="12" customFormat="1" ht="12">
      <c r="D110" s="21"/>
      <c r="E110" s="18"/>
    </row>
    <row r="111" spans="4:5" s="12" customFormat="1" ht="12">
      <c r="D111" s="21"/>
      <c r="E111" s="18"/>
    </row>
  </sheetData>
  <sheetProtection/>
  <mergeCells count="4">
    <mergeCell ref="A1:D1"/>
    <mergeCell ref="A5:D5"/>
    <mergeCell ref="A6:D6"/>
    <mergeCell ref="A3:D3"/>
  </mergeCells>
  <conditionalFormatting sqref="A9:AL90">
    <cfRule type="expression" priority="1" dxfId="0" stopIfTrue="1">
      <formula>MOD(ROW(),2)=0</formula>
    </cfRule>
  </conditionalFormatting>
  <printOptions horizontalCentered="1"/>
  <pageMargins left="0.25" right="0.25" top="0.5" bottom="0.25" header="0.5" footer="0.5"/>
  <pageSetup horizontalDpi="600" verticalDpi="600" orientation="landscape" paperSize="17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eparfait</cp:lastModifiedBy>
  <cp:lastPrinted>2007-09-18T15:16:13Z</cp:lastPrinted>
  <dcterms:created xsi:type="dcterms:W3CDTF">2003-04-15T13:35:52Z</dcterms:created>
  <dcterms:modified xsi:type="dcterms:W3CDTF">2007-10-09T15:10:26Z</dcterms:modified>
  <cp:category/>
  <cp:version/>
  <cp:contentType/>
  <cp:contentStatus/>
</cp:coreProperties>
</file>