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SUHSCS-S ANAL C2B" sheetId="1" r:id="rId1"/>
  </sheets>
  <definedNames>
    <definedName name="\P">'LSUHSCS-S ANAL C2B'!#REF!</definedName>
    <definedName name="ACAD_SUPP">'LSUHSCS-S ANAL C2B'!#REF!</definedName>
    <definedName name="DASH">'LSUHSCS-S ANAL C2B'!#REF!</definedName>
    <definedName name="H_1">'LSUHSCS-S ANAL C2B'!$A$3:$Q$14</definedName>
    <definedName name="INSTIT_SUPP">'LSUHSCS-S ANAL C2B'!#REF!</definedName>
    <definedName name="P_1">'LSUHSCS-S ANAL C2B'!$A$15:$Q$87</definedName>
    <definedName name="_xlnm.Print_Area" localSheetId="0">'LSUHSCS-S ANAL C2B'!$A$15:$Q$254</definedName>
    <definedName name="_xlnm.Print_Titles" localSheetId="0">'LSUHSCS-S ANAL C2B'!$1:$14</definedName>
    <definedName name="Print_Titles_MI">'LSUHSCS-S ANAL C2B'!$3:$14</definedName>
    <definedName name="PUBLIC_SERV">'LSUHSCS-S ANAL C2B'!#REF!</definedName>
    <definedName name="RESEARCH">'LSUHSCS-S ANAL C2B'!#REF!</definedName>
    <definedName name="STUD_SERV">'LSUHSCS-S ANAL C2B'!#REF!</definedName>
  </definedNames>
  <calcPr fullCalcOnLoad="1"/>
</workbook>
</file>

<file path=xl/sharedStrings.xml><?xml version="1.0" encoding="utf-8"?>
<sst xmlns="http://schemas.openxmlformats.org/spreadsheetml/2006/main" count="237" uniqueCount="157">
  <si>
    <t xml:space="preserve">    Commencements                               </t>
  </si>
  <si>
    <t xml:space="preserve">    HSC Activities                              </t>
  </si>
  <si>
    <t xml:space="preserve">    Information services                         </t>
  </si>
  <si>
    <t xml:space="preserve">    Insurance expense                            </t>
  </si>
  <si>
    <t xml:space="preserve">    Legal services                              </t>
  </si>
  <si>
    <t xml:space="preserve">    Profesional liability insurance             </t>
  </si>
  <si>
    <t xml:space="preserve">     Total general administrative services       </t>
  </si>
  <si>
    <t xml:space="preserve">    Campus mail services                        </t>
  </si>
  <si>
    <t xml:space="preserve">    Campus police                                </t>
  </si>
  <si>
    <t xml:space="preserve">    Campus safety                               </t>
  </si>
  <si>
    <t xml:space="preserve">    Logistical Services                         </t>
  </si>
  <si>
    <t xml:space="preserve">    Purchasing                                   </t>
  </si>
  <si>
    <t xml:space="preserve">     Total logistical services                  </t>
  </si>
  <si>
    <t xml:space="preserve">      Total institutional support               </t>
  </si>
  <si>
    <t xml:space="preserve">    Buildings and operations                     </t>
  </si>
  <si>
    <t xml:space="preserve">    Grounds                                     </t>
  </si>
  <si>
    <t xml:space="preserve">    Housekeeping                                 </t>
  </si>
  <si>
    <t xml:space="preserve">    Utilities                                    </t>
  </si>
  <si>
    <t xml:space="preserve">   Scholarships                                 </t>
  </si>
  <si>
    <t xml:space="preserve">   Fellowships                                   </t>
  </si>
  <si>
    <t xml:space="preserve">      Total scholarships and fellowships        </t>
  </si>
  <si>
    <t xml:space="preserve">   Capital improvements                         </t>
  </si>
  <si>
    <t xml:space="preserve">   Other                                         </t>
  </si>
  <si>
    <t xml:space="preserve">      Total nonmandatory transfers              </t>
  </si>
  <si>
    <t xml:space="preserve">  Hospital                                      </t>
  </si>
  <si>
    <t>Source</t>
  </si>
  <si>
    <t>Object</t>
  </si>
  <si>
    <t>Indirect</t>
  </si>
  <si>
    <t>Personal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</si>
  <si>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</si>
  <si>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</si>
  <si>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</si>
  <si>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</si>
  <si>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</si>
  <si>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</si>
  <si>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</si>
  <si>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</si>
  <si>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 xml:space="preserve">ANALYSIS C-2B                              ANALYSIS OF CURRENT RESTRICTED FUND EXPENDITURES                              ANALYSIS C-2B  </t>
  </si>
  <si>
    <t>Cost</t>
  </si>
  <si>
    <t>Educational and general:</t>
  </si>
  <si>
    <t xml:space="preserve"> Transfers--</t>
  </si>
  <si>
    <t>LOUISIANA STATE UNIVERSITY HEALTH SCIENCES CENTER IN SHREVEPORT</t>
  </si>
  <si>
    <t xml:space="preserve">  Instruction --</t>
  </si>
  <si>
    <t xml:space="preserve">   Allied health -</t>
  </si>
  <si>
    <t>$</t>
  </si>
  <si>
    <t xml:space="preserve">   Basic health sciences -</t>
  </si>
  <si>
    <t xml:space="preserve">   Medicine -</t>
  </si>
  <si>
    <t xml:space="preserve">   Other -</t>
  </si>
  <si>
    <t xml:space="preserve">  Research --</t>
  </si>
  <si>
    <t xml:space="preserve">  Public Service --</t>
  </si>
  <si>
    <t xml:space="preserve">  Academic Support --</t>
  </si>
  <si>
    <t xml:space="preserve">   Academic administration and </t>
  </si>
  <si>
    <t xml:space="preserve">    personnel development - </t>
  </si>
  <si>
    <t xml:space="preserve">  Student Services --</t>
  </si>
  <si>
    <t xml:space="preserve">   School supported services - </t>
  </si>
  <si>
    <t xml:space="preserve">  Institutional Support --</t>
  </si>
  <si>
    <t xml:space="preserve">   Executive management - </t>
  </si>
  <si>
    <t xml:space="preserve">    Vice-chancellor for business and</t>
  </si>
  <si>
    <t xml:space="preserve">   Institutional support - </t>
  </si>
  <si>
    <t xml:space="preserve">   Fiscal operations - </t>
  </si>
  <si>
    <t xml:space="preserve">   General administrative services - </t>
  </si>
  <si>
    <t xml:space="preserve">   Logistical services - </t>
  </si>
  <si>
    <t xml:space="preserve">  Operation and Maintenance of Plant --</t>
  </si>
  <si>
    <t xml:space="preserve">   General operations -</t>
  </si>
  <si>
    <t xml:space="preserve">  Scholarships and Fellowships --</t>
  </si>
  <si>
    <t xml:space="preserve">  Nonmandatory transfers for --</t>
  </si>
  <si>
    <t xml:space="preserve"> Hospitals--</t>
  </si>
  <si>
    <t xml:space="preserve"> Auxiliary Enterprises--</t>
  </si>
  <si>
    <t xml:space="preserve">        Total educational and general</t>
  </si>
  <si>
    <t xml:space="preserve">    Cardiopulmonary science                      </t>
  </si>
  <si>
    <t xml:space="preserve">    Child and family services                    </t>
  </si>
  <si>
    <t xml:space="preserve">    Communication disorders                     </t>
  </si>
  <si>
    <t xml:space="preserve">    Occupational therapy                         </t>
  </si>
  <si>
    <t xml:space="preserve">    Physical therapy                             </t>
  </si>
  <si>
    <t xml:space="preserve">    Physicians assistant program                </t>
  </si>
  <si>
    <t xml:space="preserve">    Dean                                        </t>
  </si>
  <si>
    <t xml:space="preserve">     Total allied health                        </t>
  </si>
  <si>
    <t xml:space="preserve">    Anatomy                                      </t>
  </si>
  <si>
    <t xml:space="preserve">    Biochemistry                                 </t>
  </si>
  <si>
    <t xml:space="preserve">    Biometry                                    </t>
  </si>
  <si>
    <t xml:space="preserve">    Microbiology and immunology                  </t>
  </si>
  <si>
    <t xml:space="preserve">    Pathology                                   </t>
  </si>
  <si>
    <t xml:space="preserve">    Pharmacology                                </t>
  </si>
  <si>
    <t xml:space="preserve">    Physiology                                   </t>
  </si>
  <si>
    <t xml:space="preserve">    Multidisciplinary                            </t>
  </si>
  <si>
    <t xml:space="preserve">     Total basic health sciences                </t>
  </si>
  <si>
    <t xml:space="preserve">    Anesthesiology                              </t>
  </si>
  <si>
    <t xml:space="preserve">    Emergency medicine                           </t>
  </si>
  <si>
    <t xml:space="preserve">    Family medicine                              </t>
  </si>
  <si>
    <t xml:space="preserve">    LSUHSC Unit-E A  Conway medical center      </t>
  </si>
  <si>
    <t xml:space="preserve">    Medicine                                    </t>
  </si>
  <si>
    <t xml:space="preserve">    Neurology                                    </t>
  </si>
  <si>
    <t xml:space="preserve">    Neurosurgery                                 </t>
  </si>
  <si>
    <t xml:space="preserve">    Obstetrics and gynecology                   </t>
  </si>
  <si>
    <t xml:space="preserve">    Ophthalmology                                </t>
  </si>
  <si>
    <t xml:space="preserve">    Orthopedics                                 </t>
  </si>
  <si>
    <t xml:space="preserve">    Otorhinolaryngology                         </t>
  </si>
  <si>
    <t xml:space="preserve">    Pediatrics                                  </t>
  </si>
  <si>
    <t xml:space="preserve">    Psychiatry                                   </t>
  </si>
  <si>
    <t xml:space="preserve">    Radiology                                   </t>
  </si>
  <si>
    <t xml:space="preserve">    Surgery                                      </t>
  </si>
  <si>
    <t xml:space="preserve">    Urology                                     </t>
  </si>
  <si>
    <t xml:space="preserve">    Arthritis and rheumatology center            </t>
  </si>
  <si>
    <t xml:space="preserve">    Cancer center                               </t>
  </si>
  <si>
    <t xml:space="preserve">    Medical faculty practice                     </t>
  </si>
  <si>
    <t xml:space="preserve">    Medical dean                                 </t>
  </si>
  <si>
    <t xml:space="preserve">     Total medicine                             </t>
  </si>
  <si>
    <t xml:space="preserve">    Medicine - Dean Medical School Shreveport   </t>
  </si>
  <si>
    <t xml:space="preserve">    Reserves                                    </t>
  </si>
  <si>
    <t xml:space="preserve">      Total instruction                         </t>
  </si>
  <si>
    <t xml:space="preserve">    Sponsored projects administration            </t>
  </si>
  <si>
    <t xml:space="preserve">    Vice Chancellor Business &amp; Reimbursements    </t>
  </si>
  <si>
    <t xml:space="preserve">      Total research                             </t>
  </si>
  <si>
    <t xml:space="preserve">    Library-Administration                       </t>
  </si>
  <si>
    <t xml:space="preserve">    G/S-Dean-Administration           </t>
  </si>
  <si>
    <t xml:space="preserve">    Physicians Billing                           </t>
  </si>
  <si>
    <t xml:space="preserve">     Total other                              </t>
  </si>
  <si>
    <t xml:space="preserve">      Total public service                      </t>
  </si>
  <si>
    <t xml:space="preserve">    Medicine - Medical School Dean               </t>
  </si>
  <si>
    <t xml:space="preserve">    Medicine - Neurosurgery                     </t>
  </si>
  <si>
    <t xml:space="preserve">   Animal laboratories                          </t>
  </si>
  <si>
    <t xml:space="preserve">   Library services                             </t>
  </si>
  <si>
    <t xml:space="preserve">   Sponsored Projects Admin                     </t>
  </si>
  <si>
    <t xml:space="preserve">      Total academic support                    </t>
  </si>
  <si>
    <t xml:space="preserve">    Student services-medicine-Student Affairs   </t>
  </si>
  <si>
    <t xml:space="preserve">    Chancellor                                  </t>
  </si>
  <si>
    <t xml:space="preserve">     reimbursements                              </t>
  </si>
  <si>
    <t xml:space="preserve">     Total executive management                  </t>
  </si>
  <si>
    <t xml:space="preserve">    Accounting services                          </t>
  </si>
  <si>
    <t xml:space="preserve">    Information technology                      </t>
  </si>
  <si>
    <t xml:space="preserve">    Human resource management                    </t>
  </si>
  <si>
    <t xml:space="preserve">    Environmental health and safety             </t>
  </si>
  <si>
    <t xml:space="preserve">    Reserves                                     </t>
  </si>
  <si>
    <t xml:space="preserve">     Total institutional support                 </t>
  </si>
  <si>
    <t xml:space="preserve">    Audit expense-legislative auditor            </t>
  </si>
  <si>
    <t xml:space="preserve">    Audit expense-LSU system auditor            </t>
  </si>
  <si>
    <t xml:space="preserve">    Budget and planning                          </t>
  </si>
  <si>
    <t xml:space="preserve">    Internal audits                             </t>
  </si>
  <si>
    <t xml:space="preserve">    Reimbursements                               </t>
  </si>
  <si>
    <t xml:space="preserve">     Total fiscal operations                     </t>
  </si>
  <si>
    <t xml:space="preserve">      Total academic administration and personnel development                      </t>
  </si>
  <si>
    <t xml:space="preserve">     Materials management and transportation                             </t>
  </si>
  <si>
    <t xml:space="preserve">         expenditures, transfers, hospitals, and auxiliary               </t>
  </si>
  <si>
    <t>FOR THE YEAR ENDED JUNE 30, 2008</t>
  </si>
  <si>
    <t xml:space="preserve">    Clinical laboratory sciences                 </t>
  </si>
  <si>
    <t xml:space="preserve">    Information Technology Administration       </t>
  </si>
  <si>
    <t xml:space="preserve">    LSUHSC Huey P Long                           </t>
  </si>
  <si>
    <t xml:space="preserve">    Physical Plant Administration               </t>
  </si>
  <si>
    <t xml:space="preserve">   Word processing support                      </t>
  </si>
  <si>
    <t xml:space="preserve">    Work in progress                            </t>
  </si>
  <si>
    <t xml:space="preserve">     Total general operations                    </t>
  </si>
  <si>
    <t xml:space="preserve">  Expenditures                                 </t>
  </si>
  <si>
    <t xml:space="preserve">      Total auxiliary enterprises              </t>
  </si>
  <si>
    <t xml:space="preserve">  Other --</t>
  </si>
  <si>
    <t xml:space="preserve">     Vice-chancellor for business and reimbursements                              </t>
  </si>
  <si>
    <t xml:space="preserve">         Total educational and general expenditures                           </t>
  </si>
  <si>
    <t xml:space="preserve">  Nonmandatory transfers for renewels and replacements 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</si>
</sst>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[$-409]dddd\,\ mmmm\ dd\,\ yyyy"/>
  </numFmts>
  <fonts count="38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37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3" fillId="33" borderId="10" xfId="42" applyNumberFormat="1" applyFont="1" applyFill="1" applyBorder="1" applyAlignment="1" applyProtection="1">
      <alignment vertical="center"/>
      <protection/>
    </xf>
    <xf numFmtId="165" fontId="3" fillId="33" borderId="11" xfId="42" applyNumberFormat="1" applyFont="1" applyFill="1" applyBorder="1" applyAlignment="1" applyProtection="1">
      <alignment vertical="center"/>
      <protection/>
    </xf>
    <xf numFmtId="165" fontId="3" fillId="33" borderId="12" xfId="42" applyNumberFormat="1" applyFont="1" applyFill="1" applyBorder="1" applyAlignment="1" applyProtection="1">
      <alignment vertical="center"/>
      <protection/>
    </xf>
    <xf numFmtId="165" fontId="4" fillId="33" borderId="0" xfId="42" applyNumberFormat="1" applyFont="1" applyFill="1" applyAlignment="1" applyProtection="1">
      <alignment vertical="center"/>
      <protection/>
    </xf>
    <xf numFmtId="165" fontId="3" fillId="33" borderId="13" xfId="42" applyNumberFormat="1" applyFont="1" applyFill="1" applyBorder="1" applyAlignment="1" applyProtection="1">
      <alignment vertical="center"/>
      <protection/>
    </xf>
    <xf numFmtId="165" fontId="3" fillId="33" borderId="0" xfId="42" applyNumberFormat="1" applyFont="1" applyFill="1" applyBorder="1" applyAlignment="1" applyProtection="1">
      <alignment vertical="center"/>
      <protection/>
    </xf>
    <xf numFmtId="165" fontId="3" fillId="33" borderId="14" xfId="42" applyNumberFormat="1" applyFont="1" applyFill="1" applyBorder="1" applyAlignment="1" applyProtection="1">
      <alignment vertical="center"/>
      <protection/>
    </xf>
    <xf numFmtId="165" fontId="3" fillId="33" borderId="15" xfId="42" applyNumberFormat="1" applyFont="1" applyFill="1" applyBorder="1" applyAlignment="1" applyProtection="1">
      <alignment vertical="center"/>
      <protection/>
    </xf>
    <xf numFmtId="165" fontId="3" fillId="33" borderId="16" xfId="42" applyNumberFormat="1" applyFont="1" applyFill="1" applyBorder="1" applyAlignment="1" applyProtection="1">
      <alignment vertical="center"/>
      <protection/>
    </xf>
    <xf numFmtId="165" fontId="3" fillId="33" borderId="17" xfId="42" applyNumberFormat="1" applyFont="1" applyFill="1" applyBorder="1" applyAlignment="1" applyProtection="1">
      <alignment vertical="center"/>
      <protection/>
    </xf>
    <xf numFmtId="165" fontId="2" fillId="0" borderId="18" xfId="42" applyNumberFormat="1" applyFont="1" applyBorder="1" applyAlignment="1" applyProtection="1">
      <alignment horizontal="centerContinuous" vertical="center"/>
      <protection/>
    </xf>
    <xf numFmtId="165" fontId="2" fillId="0" borderId="0" xfId="42" applyNumberFormat="1" applyFont="1" applyAlignment="1" applyProtection="1">
      <alignment horizontal="center" vertical="center"/>
      <protection/>
    </xf>
    <xf numFmtId="165" fontId="2" fillId="0" borderId="18" xfId="42" applyNumberFormat="1" applyFont="1" applyBorder="1" applyAlignment="1" applyProtection="1">
      <alignment horizontal="center" vertical="center"/>
      <protection/>
    </xf>
    <xf numFmtId="165" fontId="2" fillId="0" borderId="0" xfId="42" applyNumberFormat="1" applyFont="1" applyBorder="1" applyAlignment="1" applyProtection="1">
      <alignment vertical="center"/>
      <protection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49" fontId="2" fillId="0" borderId="0" xfId="42" applyNumberFormat="1" applyFont="1" applyAlignment="1" applyProtection="1">
      <alignment vertical="center"/>
      <protection/>
    </xf>
    <xf numFmtId="49" fontId="4" fillId="33" borderId="0" xfId="42" applyNumberFormat="1" applyFont="1" applyFill="1" applyAlignment="1" applyProtection="1">
      <alignment vertical="center"/>
      <protection/>
    </xf>
    <xf numFmtId="49" fontId="2" fillId="0" borderId="0" xfId="42" applyNumberFormat="1" applyFont="1" applyFill="1" applyAlignment="1" applyProtection="1">
      <alignment vertical="center"/>
      <protection/>
    </xf>
    <xf numFmtId="37" fontId="2" fillId="0" borderId="0" xfId="0" applyNumberFormat="1" applyFont="1" applyFill="1" applyAlignment="1" applyProtection="1">
      <alignment/>
      <protection/>
    </xf>
    <xf numFmtId="165" fontId="2" fillId="0" borderId="19" xfId="42" applyNumberFormat="1" applyFont="1" applyBorder="1" applyAlignment="1" applyProtection="1">
      <alignment vertical="center"/>
      <protection/>
    </xf>
    <xf numFmtId="165" fontId="2" fillId="0" borderId="18" xfId="42" applyNumberFormat="1" applyFont="1" applyBorder="1" applyAlignment="1" applyProtection="1">
      <alignment vertical="center"/>
      <protection/>
    </xf>
    <xf numFmtId="165" fontId="2" fillId="0" borderId="19" xfId="42" applyNumberFormat="1" applyFont="1" applyFill="1" applyBorder="1" applyAlignment="1" applyProtection="1">
      <alignment vertical="center"/>
      <protection/>
    </xf>
    <xf numFmtId="165" fontId="2" fillId="0" borderId="18" xfId="42" applyNumberFormat="1" applyFont="1" applyFill="1" applyBorder="1" applyAlignment="1" applyProtection="1">
      <alignment vertical="center"/>
      <protection/>
    </xf>
    <xf numFmtId="165" fontId="2" fillId="0" borderId="20" xfId="42" applyNumberFormat="1" applyFont="1" applyFill="1" applyBorder="1" applyAlignment="1" applyProtection="1">
      <alignment vertical="center"/>
      <protection/>
    </xf>
    <xf numFmtId="165" fontId="2" fillId="0" borderId="20" xfId="42" applyNumberFormat="1" applyFont="1" applyBorder="1" applyAlignment="1" applyProtection="1">
      <alignment vertical="center"/>
      <protection/>
    </xf>
    <xf numFmtId="165" fontId="3" fillId="33" borderId="13" xfId="42" applyNumberFormat="1" applyFont="1" applyFill="1" applyBorder="1" applyAlignment="1" applyProtection="1">
      <alignment horizontal="center" vertical="center"/>
      <protection/>
    </xf>
    <xf numFmtId="165" fontId="3" fillId="33" borderId="0" xfId="42" applyNumberFormat="1" applyFont="1" applyFill="1" applyBorder="1" applyAlignment="1" applyProtection="1">
      <alignment horizontal="center" vertical="center"/>
      <protection/>
    </xf>
    <xf numFmtId="165" fontId="3" fillId="33" borderId="14" xfId="42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Z257"/>
  <sheetViews>
    <sheetView showGridLines="0" tabSelected="1" defaultGridColor="0" zoomScalePageLayoutView="0" colorId="22" workbookViewId="0" topLeftCell="A1">
      <selection activeCell="A1" sqref="A1"/>
    </sheetView>
  </sheetViews>
  <sheetFormatPr defaultColWidth="7.57421875" defaultRowHeight="12"/>
  <cols>
    <col min="1" max="1" width="53.57421875" style="1" customWidth="1"/>
    <col min="2" max="2" width="2.140625" style="1" customWidth="1"/>
    <col min="3" max="3" width="14.57421875" style="1" customWidth="1"/>
    <col min="4" max="4" width="2.28125" style="1" customWidth="1"/>
    <col min="5" max="5" width="14.57421875" style="1" customWidth="1"/>
    <col min="6" max="6" width="2.421875" style="1" customWidth="1"/>
    <col min="7" max="7" width="14.57421875" style="1" customWidth="1"/>
    <col min="8" max="8" width="2.00390625" style="1" customWidth="1"/>
    <col min="9" max="9" width="14.57421875" style="1" customWidth="1"/>
    <col min="10" max="10" width="2.00390625" style="1" customWidth="1"/>
    <col min="11" max="11" width="14.57421875" style="1" customWidth="1"/>
    <col min="12" max="12" width="2.28125" style="1" customWidth="1"/>
    <col min="13" max="13" width="14.57421875" style="1" customWidth="1"/>
    <col min="14" max="14" width="2.140625" style="1" customWidth="1"/>
    <col min="15" max="15" width="14.57421875" style="1" customWidth="1"/>
    <col min="16" max="16" width="2.28125" style="1" customWidth="1"/>
    <col min="17" max="17" width="14.57421875" style="1" customWidth="1"/>
    <col min="18" max="18" width="7.57421875" style="18" hidden="1" customWidth="1"/>
    <col min="19" max="34" width="7.57421875" style="1" hidden="1" customWidth="1"/>
    <col min="35" max="35" width="7.57421875" style="1" customWidth="1"/>
    <col min="36" max="16384" width="7.57421875" style="1" customWidth="1"/>
  </cols>
  <sheetData>
    <row r="1" ht="12.75" thickBot="1"/>
    <row r="2" spans="1:18" s="5" customFormat="1" ht="10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19"/>
    </row>
    <row r="3" spans="1:18" s="5" customFormat="1" ht="12">
      <c r="A3" s="28" t="s">
        <v>41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0"/>
      <c r="R3" s="19"/>
    </row>
    <row r="4" spans="1:18" s="5" customFormat="1" ht="8.2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19"/>
    </row>
    <row r="5" spans="1:18" s="5" customFormat="1" ht="12">
      <c r="A5" s="28" t="s">
        <v>37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0"/>
      <c r="R5" s="19"/>
    </row>
    <row r="6" spans="1:18" s="5" customFormat="1" ht="12">
      <c r="A6" s="28" t="s">
        <v>143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  <c r="R6" s="19"/>
    </row>
    <row r="7" spans="1:18" s="5" customFormat="1" ht="10.5" customHeight="1" thickBo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1"/>
      <c r="R7" s="19"/>
    </row>
    <row r="10" spans="3:17" ht="12" customHeight="1">
      <c r="C10" s="12" t="s">
        <v>25</v>
      </c>
      <c r="D10" s="12"/>
      <c r="E10" s="12"/>
      <c r="F10" s="12"/>
      <c r="G10" s="12"/>
      <c r="H10" s="12"/>
      <c r="I10" s="12"/>
      <c r="M10" s="12" t="s">
        <v>26</v>
      </c>
      <c r="N10" s="12"/>
      <c r="O10" s="12"/>
      <c r="P10" s="12"/>
      <c r="Q10" s="12"/>
    </row>
    <row r="11" ht="12" customHeight="1">
      <c r="Q11" s="13" t="s">
        <v>27</v>
      </c>
    </row>
    <row r="12" spans="13:17" ht="12" customHeight="1">
      <c r="M12" s="13" t="s">
        <v>28</v>
      </c>
      <c r="Q12" s="13" t="s">
        <v>38</v>
      </c>
    </row>
    <row r="13" spans="3:17" ht="12" customHeight="1">
      <c r="C13" s="14" t="s">
        <v>29</v>
      </c>
      <c r="D13" s="15"/>
      <c r="E13" s="14" t="s">
        <v>30</v>
      </c>
      <c r="F13" s="15"/>
      <c r="G13" s="14" t="s">
        <v>31</v>
      </c>
      <c r="H13" s="15"/>
      <c r="I13" s="14" t="s">
        <v>32</v>
      </c>
      <c r="J13" s="15"/>
      <c r="K13" s="14" t="s">
        <v>33</v>
      </c>
      <c r="L13" s="15"/>
      <c r="M13" s="14" t="s">
        <v>34</v>
      </c>
      <c r="N13" s="15"/>
      <c r="O13" s="14" t="s">
        <v>35</v>
      </c>
      <c r="P13" s="15"/>
      <c r="Q13" s="14" t="s">
        <v>36</v>
      </c>
    </row>
    <row r="14" ht="12" customHeight="1"/>
    <row r="15" spans="1:18" s="16" customFormat="1" ht="13.5" customHeight="1">
      <c r="A15" s="16" t="s">
        <v>39</v>
      </c>
      <c r="J15" s="1"/>
      <c r="K15" s="1"/>
      <c r="R15" s="20"/>
    </row>
    <row r="16" spans="1:11" s="16" customFormat="1" ht="13.5" customHeight="1">
      <c r="A16" s="16" t="s">
        <v>42</v>
      </c>
      <c r="J16" s="1"/>
      <c r="K16" s="1"/>
    </row>
    <row r="17" spans="1:11" s="16" customFormat="1" ht="13.5" customHeight="1">
      <c r="A17" s="16" t="s">
        <v>43</v>
      </c>
      <c r="J17" s="1"/>
      <c r="K17" s="1"/>
    </row>
    <row r="18" spans="1:25" s="16" customFormat="1" ht="13.5" customHeight="1">
      <c r="A18" s="16" t="s">
        <v>69</v>
      </c>
      <c r="B18" s="16" t="s">
        <v>44</v>
      </c>
      <c r="C18" s="16">
        <v>179891</v>
      </c>
      <c r="D18" s="16" t="s">
        <v>44</v>
      </c>
      <c r="E18" s="16">
        <v>0</v>
      </c>
      <c r="F18" s="16" t="s">
        <v>44</v>
      </c>
      <c r="G18" s="16">
        <v>0</v>
      </c>
      <c r="H18" s="16" t="s">
        <v>44</v>
      </c>
      <c r="I18" s="16">
        <v>0</v>
      </c>
      <c r="J18" s="1" t="s">
        <v>44</v>
      </c>
      <c r="K18" s="1">
        <f>IF((C18+E18+G18+I18)=(M18+O18+Q18),+C18+E18+G18+I18,"error")</f>
        <v>179891</v>
      </c>
      <c r="L18" s="16" t="s">
        <v>44</v>
      </c>
      <c r="M18" s="16">
        <f>SUM(S18:U18)</f>
        <v>177270</v>
      </c>
      <c r="N18" s="16" t="s">
        <v>44</v>
      </c>
      <c r="O18" s="16">
        <f>SUM(V18:Y18)</f>
        <v>2621</v>
      </c>
      <c r="P18" s="16" t="s">
        <v>44</v>
      </c>
      <c r="Q18" s="16">
        <v>0</v>
      </c>
      <c r="S18" s="16">
        <v>145878</v>
      </c>
      <c r="T18" s="16">
        <v>2469</v>
      </c>
      <c r="U18" s="16">
        <v>28923</v>
      </c>
      <c r="V18" s="16">
        <v>192</v>
      </c>
      <c r="W18" s="16">
        <v>2429</v>
      </c>
      <c r="X18" s="16">
        <v>0</v>
      </c>
      <c r="Y18" s="16">
        <v>0</v>
      </c>
    </row>
    <row r="19" spans="1:25" s="16" customFormat="1" ht="13.5" customHeight="1">
      <c r="A19" s="16" t="s">
        <v>144</v>
      </c>
      <c r="C19" s="16">
        <v>41388</v>
      </c>
      <c r="E19" s="16">
        <v>0</v>
      </c>
      <c r="G19" s="16">
        <v>0</v>
      </c>
      <c r="I19" s="16">
        <v>0</v>
      </c>
      <c r="J19" s="1"/>
      <c r="K19" s="1">
        <f>IF((C19+E19+G19+I19)=(M19+O19+Q19),+C19+E19+G19+I19,"error")</f>
        <v>41388</v>
      </c>
      <c r="M19" s="16">
        <f>SUM(S19:U19)</f>
        <v>0</v>
      </c>
      <c r="O19" s="16">
        <f>SUM(V19:Y19)</f>
        <v>41388</v>
      </c>
      <c r="Q19" s="16">
        <v>0</v>
      </c>
      <c r="S19" s="16">
        <v>0</v>
      </c>
      <c r="T19" s="16">
        <v>0</v>
      </c>
      <c r="U19" s="16">
        <v>0</v>
      </c>
      <c r="V19" s="16">
        <v>3361</v>
      </c>
      <c r="W19" s="16">
        <v>12660</v>
      </c>
      <c r="X19" s="16">
        <v>25367</v>
      </c>
      <c r="Y19" s="16">
        <v>0</v>
      </c>
    </row>
    <row r="20" spans="1:25" s="16" customFormat="1" ht="12">
      <c r="A20" s="16" t="s">
        <v>71</v>
      </c>
      <c r="C20" s="16">
        <v>0</v>
      </c>
      <c r="E20" s="16">
        <v>0</v>
      </c>
      <c r="G20" s="16">
        <v>4200</v>
      </c>
      <c r="I20" s="16">
        <v>0</v>
      </c>
      <c r="J20" s="1"/>
      <c r="K20" s="1">
        <f>IF((C20+E20+G20+I20)=(M20+O20+Q20),+C20+E20+G20+I20,"error")</f>
        <v>4200</v>
      </c>
      <c r="M20" s="16">
        <f>SUM(S20:U20)</f>
        <v>0</v>
      </c>
      <c r="O20" s="16">
        <f>SUM(V20:Y20)</f>
        <v>4200</v>
      </c>
      <c r="Q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4200</v>
      </c>
      <c r="Y20" s="16">
        <v>0</v>
      </c>
    </row>
    <row r="21" spans="1:25" s="16" customFormat="1" ht="13.5" customHeight="1">
      <c r="A21" s="16" t="s">
        <v>73</v>
      </c>
      <c r="C21" s="16">
        <v>212242</v>
      </c>
      <c r="E21" s="16">
        <v>0</v>
      </c>
      <c r="G21" s="16">
        <v>0</v>
      </c>
      <c r="I21" s="16">
        <v>0</v>
      </c>
      <c r="J21" s="1"/>
      <c r="K21" s="1">
        <f>IF((C21+E21+G21+I21)=(M21+O21+Q21),+C21+E21+G21+I21,"error")</f>
        <v>212242</v>
      </c>
      <c r="M21" s="16">
        <f>SUM(S21:U21)</f>
        <v>168917</v>
      </c>
      <c r="O21" s="16">
        <f>SUM(V21:Y21)</f>
        <v>43325</v>
      </c>
      <c r="Q21" s="16">
        <v>0</v>
      </c>
      <c r="S21" s="16">
        <v>155379</v>
      </c>
      <c r="T21" s="16">
        <v>1950</v>
      </c>
      <c r="U21" s="16">
        <v>11588</v>
      </c>
      <c r="V21" s="16">
        <v>0</v>
      </c>
      <c r="W21" s="16">
        <v>9024</v>
      </c>
      <c r="X21" s="16">
        <v>34301</v>
      </c>
      <c r="Y21" s="16">
        <v>0</v>
      </c>
    </row>
    <row r="22" spans="1:25" s="16" customFormat="1" ht="13.5" customHeight="1">
      <c r="A22" s="16" t="s">
        <v>75</v>
      </c>
      <c r="C22" s="16">
        <v>239133</v>
      </c>
      <c r="E22" s="16">
        <v>78513</v>
      </c>
      <c r="G22" s="16">
        <v>0</v>
      </c>
      <c r="I22" s="16">
        <v>74928</v>
      </c>
      <c r="J22" s="1"/>
      <c r="K22" s="1">
        <f>IF((C22+E22+G22+I22)=(M22+O22+Q22),+C22+E22+G22+I22,"error")</f>
        <v>392574</v>
      </c>
      <c r="M22" s="16">
        <f>SUM(S22:U22)</f>
        <v>90994</v>
      </c>
      <c r="O22" s="16">
        <f>SUM(V22:Y22)</f>
        <v>301580</v>
      </c>
      <c r="Q22" s="16">
        <v>0</v>
      </c>
      <c r="S22" s="16">
        <v>83978</v>
      </c>
      <c r="T22" s="16">
        <v>0</v>
      </c>
      <c r="U22" s="16">
        <v>7016</v>
      </c>
      <c r="V22" s="16">
        <v>21284</v>
      </c>
      <c r="W22" s="16">
        <v>174221</v>
      </c>
      <c r="X22" s="16">
        <v>106075</v>
      </c>
      <c r="Y22" s="16">
        <v>0</v>
      </c>
    </row>
    <row r="23" spans="1:25" s="16" customFormat="1" ht="13.5" customHeight="1">
      <c r="A23" s="16" t="s">
        <v>76</v>
      </c>
      <c r="B23" s="24"/>
      <c r="C23" s="24">
        <f>SUM(C18:C22)</f>
        <v>672654</v>
      </c>
      <c r="D23" s="24"/>
      <c r="E23" s="24">
        <f>SUM(E18:E22)</f>
        <v>78513</v>
      </c>
      <c r="F23" s="24"/>
      <c r="G23" s="24">
        <f>SUM(G18:G22)</f>
        <v>4200</v>
      </c>
      <c r="H23" s="24"/>
      <c r="I23" s="24">
        <f>SUM(I18:I22)</f>
        <v>74928</v>
      </c>
      <c r="J23" s="22"/>
      <c r="K23" s="22">
        <f>SUM(K18:K22)</f>
        <v>830295</v>
      </c>
      <c r="L23" s="24"/>
      <c r="M23" s="24">
        <f>SUM(M18:M22)</f>
        <v>437181</v>
      </c>
      <c r="N23" s="24"/>
      <c r="O23" s="24">
        <f>SUM(O18:O22)</f>
        <v>393114</v>
      </c>
      <c r="P23" s="24"/>
      <c r="Q23" s="24">
        <f>SUM(Q18:Q22)</f>
        <v>0</v>
      </c>
      <c r="S23" s="16">
        <f aca="true" t="shared" si="0" ref="S23:Y23">SUM(S18:S22)</f>
        <v>385235</v>
      </c>
      <c r="T23" s="16">
        <f t="shared" si="0"/>
        <v>4419</v>
      </c>
      <c r="U23" s="16">
        <f t="shared" si="0"/>
        <v>47527</v>
      </c>
      <c r="V23" s="16">
        <f t="shared" si="0"/>
        <v>24837</v>
      </c>
      <c r="W23" s="16">
        <f t="shared" si="0"/>
        <v>198334</v>
      </c>
      <c r="X23" s="16">
        <f t="shared" si="0"/>
        <v>169943</v>
      </c>
      <c r="Y23" s="16">
        <f t="shared" si="0"/>
        <v>0</v>
      </c>
    </row>
    <row r="24" spans="10:11" s="16" customFormat="1" ht="13.5" customHeight="1">
      <c r="J24" s="1"/>
      <c r="K24" s="1"/>
    </row>
    <row r="25" spans="1:11" s="16" customFormat="1" ht="13.5" customHeight="1">
      <c r="A25" s="16" t="s">
        <v>45</v>
      </c>
      <c r="J25" s="1"/>
      <c r="K25" s="1"/>
    </row>
    <row r="26" spans="1:25" s="16" customFormat="1" ht="13.5" customHeight="1">
      <c r="A26" s="16" t="s">
        <v>77</v>
      </c>
      <c r="C26" s="16">
        <v>0</v>
      </c>
      <c r="E26" s="16">
        <v>0</v>
      </c>
      <c r="G26" s="16">
        <v>358</v>
      </c>
      <c r="I26" s="16">
        <v>4585</v>
      </c>
      <c r="J26" s="1"/>
      <c r="K26" s="1">
        <f>IF((C26+E26+G26+I26)=(M26+O26+Q26),+C26+E26+G26+I26,"error")</f>
        <v>4943</v>
      </c>
      <c r="M26" s="16">
        <f>SUM(S26:U26)</f>
        <v>0</v>
      </c>
      <c r="O26" s="16">
        <f>SUM(V26:Y26)</f>
        <v>4943</v>
      </c>
      <c r="Q26" s="16">
        <v>0</v>
      </c>
      <c r="S26" s="16">
        <v>0</v>
      </c>
      <c r="T26" s="16">
        <v>0</v>
      </c>
      <c r="U26" s="16">
        <v>0</v>
      </c>
      <c r="V26" s="16">
        <v>2482</v>
      </c>
      <c r="W26" s="16">
        <v>2461</v>
      </c>
      <c r="X26" s="16">
        <v>0</v>
      </c>
      <c r="Y26" s="16">
        <v>0</v>
      </c>
    </row>
    <row r="27" spans="1:25" s="16" customFormat="1" ht="13.5" customHeight="1">
      <c r="A27" s="16" t="s">
        <v>79</v>
      </c>
      <c r="C27" s="16">
        <v>0</v>
      </c>
      <c r="E27" s="16">
        <v>0</v>
      </c>
      <c r="G27" s="16">
        <v>7753</v>
      </c>
      <c r="I27" s="16">
        <v>0</v>
      </c>
      <c r="J27" s="1"/>
      <c r="K27" s="1">
        <f>IF((C27+E27+G27+I27)=(M27+O27+Q27),+C27+E27+G27+I27,"error")</f>
        <v>7753</v>
      </c>
      <c r="M27" s="16">
        <f>SUM(S27:U27)</f>
        <v>2042</v>
      </c>
      <c r="O27" s="16">
        <f>SUM(V27:Y27)</f>
        <v>5711</v>
      </c>
      <c r="Q27" s="16">
        <v>0</v>
      </c>
      <c r="S27" s="16">
        <v>2042</v>
      </c>
      <c r="T27" s="16">
        <v>0</v>
      </c>
      <c r="U27" s="16">
        <v>0</v>
      </c>
      <c r="V27" s="16">
        <v>2267</v>
      </c>
      <c r="W27" s="16">
        <v>1746</v>
      </c>
      <c r="X27" s="16">
        <v>1698</v>
      </c>
      <c r="Y27" s="16">
        <v>0</v>
      </c>
    </row>
    <row r="28" spans="1:25" s="16" customFormat="1" ht="13.5" customHeight="1">
      <c r="A28" s="16" t="s">
        <v>81</v>
      </c>
      <c r="C28" s="16">
        <v>0</v>
      </c>
      <c r="E28" s="16">
        <v>0</v>
      </c>
      <c r="G28" s="16">
        <v>0</v>
      </c>
      <c r="I28" s="16">
        <v>6855</v>
      </c>
      <c r="J28" s="1"/>
      <c r="K28" s="1">
        <f>IF((C28+E28+G28+I28)=(M28+O28+Q28),+C28+E28+G28+I28,"error")</f>
        <v>6855</v>
      </c>
      <c r="M28" s="16">
        <f>SUM(S28:U28)</f>
        <v>0</v>
      </c>
      <c r="O28" s="16">
        <f>SUM(V28:Y28)</f>
        <v>6855</v>
      </c>
      <c r="Q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4847</v>
      </c>
      <c r="X28" s="16">
        <v>2008</v>
      </c>
      <c r="Y28" s="16">
        <v>0</v>
      </c>
    </row>
    <row r="29" spans="1:25" s="16" customFormat="1" ht="13.5" customHeight="1">
      <c r="A29" s="16" t="s">
        <v>82</v>
      </c>
      <c r="C29" s="16">
        <v>0</v>
      </c>
      <c r="E29" s="16">
        <v>0</v>
      </c>
      <c r="G29" s="16">
        <v>14363</v>
      </c>
      <c r="I29" s="16">
        <v>0</v>
      </c>
      <c r="J29" s="1"/>
      <c r="K29" s="1">
        <f>IF((C29+E29+G29+I29)=(M29+O29+Q29),+C29+E29+G29+I29,"error")</f>
        <v>14363</v>
      </c>
      <c r="M29" s="16">
        <f>SUM(S29:U29)</f>
        <v>14363</v>
      </c>
      <c r="O29" s="16">
        <f>SUM(V29:Y29)</f>
        <v>0</v>
      </c>
      <c r="Q29" s="16">
        <v>0</v>
      </c>
      <c r="S29" s="16">
        <v>61</v>
      </c>
      <c r="T29" s="16">
        <v>14302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</row>
    <row r="30" spans="1:25" s="16" customFormat="1" ht="13.5" customHeight="1">
      <c r="A30" s="16" t="s">
        <v>83</v>
      </c>
      <c r="C30" s="16">
        <v>0</v>
      </c>
      <c r="E30" s="16">
        <v>0</v>
      </c>
      <c r="G30" s="16">
        <v>0</v>
      </c>
      <c r="I30" s="16">
        <v>4338</v>
      </c>
      <c r="J30" s="1"/>
      <c r="K30" s="1">
        <f>IF((C30+E30+G30+I30)=(M30+O30+Q30),+C30+E30+G30+I30,"error")</f>
        <v>4338</v>
      </c>
      <c r="M30" s="16">
        <f>SUM(S30:U30)</f>
        <v>0</v>
      </c>
      <c r="O30" s="16">
        <f>SUM(V30:Y30)</f>
        <v>4338</v>
      </c>
      <c r="Q30" s="16">
        <v>0</v>
      </c>
      <c r="S30" s="16">
        <v>0</v>
      </c>
      <c r="T30" s="16">
        <v>0</v>
      </c>
      <c r="U30" s="16">
        <v>0</v>
      </c>
      <c r="V30" s="16">
        <v>2259</v>
      </c>
      <c r="W30" s="16">
        <v>2079</v>
      </c>
      <c r="X30" s="16">
        <v>0</v>
      </c>
      <c r="Y30" s="16">
        <v>0</v>
      </c>
    </row>
    <row r="31" spans="1:25" s="16" customFormat="1" ht="13.5" customHeight="1">
      <c r="A31" s="16" t="s">
        <v>85</v>
      </c>
      <c r="B31" s="24"/>
      <c r="C31" s="24">
        <f>SUM(C26:C30)</f>
        <v>0</v>
      </c>
      <c r="D31" s="24"/>
      <c r="E31" s="24">
        <f>SUM(E26:E30)</f>
        <v>0</v>
      </c>
      <c r="F31" s="24"/>
      <c r="G31" s="24">
        <f>SUM(G26:G30)</f>
        <v>22474</v>
      </c>
      <c r="H31" s="24"/>
      <c r="I31" s="24">
        <f>SUM(I26:I30)</f>
        <v>15778</v>
      </c>
      <c r="J31" s="22"/>
      <c r="K31" s="22">
        <f>SUM(K26:K30)</f>
        <v>38252</v>
      </c>
      <c r="L31" s="24"/>
      <c r="M31" s="24">
        <f>SUM(M26:M30)</f>
        <v>16405</v>
      </c>
      <c r="N31" s="24"/>
      <c r="O31" s="24">
        <f>SUM(O26:O30)</f>
        <v>21847</v>
      </c>
      <c r="P31" s="24"/>
      <c r="Q31" s="24">
        <f>SUM(Q26:Q30)</f>
        <v>0</v>
      </c>
      <c r="S31" s="16">
        <f aca="true" t="shared" si="1" ref="S31:Y31">SUM(S26:S30)</f>
        <v>2103</v>
      </c>
      <c r="T31" s="16">
        <f t="shared" si="1"/>
        <v>14302</v>
      </c>
      <c r="U31" s="16">
        <f t="shared" si="1"/>
        <v>0</v>
      </c>
      <c r="V31" s="16">
        <f t="shared" si="1"/>
        <v>7008</v>
      </c>
      <c r="W31" s="16">
        <f t="shared" si="1"/>
        <v>11133</v>
      </c>
      <c r="X31" s="16">
        <f t="shared" si="1"/>
        <v>3706</v>
      </c>
      <c r="Y31" s="16">
        <f t="shared" si="1"/>
        <v>0</v>
      </c>
    </row>
    <row r="32" spans="10:11" s="16" customFormat="1" ht="13.5" customHeight="1">
      <c r="J32" s="1"/>
      <c r="K32" s="1"/>
    </row>
    <row r="33" spans="1:11" s="16" customFormat="1" ht="13.5" customHeight="1">
      <c r="A33" s="16" t="s">
        <v>46</v>
      </c>
      <c r="J33" s="1"/>
      <c r="K33" s="1"/>
    </row>
    <row r="34" spans="1:25" s="16" customFormat="1" ht="13.5" customHeight="1">
      <c r="A34" s="16" t="s">
        <v>86</v>
      </c>
      <c r="C34" s="16">
        <v>0</v>
      </c>
      <c r="E34" s="16">
        <v>0</v>
      </c>
      <c r="G34" s="16">
        <v>38500</v>
      </c>
      <c r="I34" s="16">
        <v>0</v>
      </c>
      <c r="J34" s="1"/>
      <c r="K34" s="1">
        <f aca="true" t="shared" si="2" ref="K34:K48">IF((C34+E34+G34+I34)=(M34+O34+Q34),+C34+E34+G34+I34,"error")</f>
        <v>38500</v>
      </c>
      <c r="M34" s="16">
        <f aca="true" t="shared" si="3" ref="M34:M48">SUM(S34:U34)</f>
        <v>38500</v>
      </c>
      <c r="O34" s="16">
        <f aca="true" t="shared" si="4" ref="O34:O48">SUM(V34:Y34)</f>
        <v>0</v>
      </c>
      <c r="Q34" s="16">
        <v>0</v>
      </c>
      <c r="S34" s="16">
        <v>38500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</row>
    <row r="35" spans="1:26" s="17" customFormat="1" ht="13.5" customHeight="1">
      <c r="A35" s="16" t="s">
        <v>87</v>
      </c>
      <c r="B35" s="16"/>
      <c r="C35" s="16">
        <v>0</v>
      </c>
      <c r="D35" s="16"/>
      <c r="E35" s="16">
        <v>0</v>
      </c>
      <c r="F35" s="16"/>
      <c r="G35" s="16">
        <v>13799</v>
      </c>
      <c r="H35" s="16"/>
      <c r="I35" s="16">
        <v>0</v>
      </c>
      <c r="J35" s="1"/>
      <c r="K35" s="1">
        <f t="shared" si="2"/>
        <v>13799</v>
      </c>
      <c r="L35" s="16"/>
      <c r="M35" s="16">
        <f t="shared" si="3"/>
        <v>0</v>
      </c>
      <c r="N35" s="16"/>
      <c r="O35" s="16">
        <f t="shared" si="4"/>
        <v>13799</v>
      </c>
      <c r="P35" s="16"/>
      <c r="Q35" s="16">
        <v>0</v>
      </c>
      <c r="R35" s="16"/>
      <c r="S35" s="16">
        <v>0</v>
      </c>
      <c r="T35" s="16">
        <v>0</v>
      </c>
      <c r="U35" s="16">
        <v>0</v>
      </c>
      <c r="V35" s="16">
        <v>-200</v>
      </c>
      <c r="W35" s="16">
        <v>13999</v>
      </c>
      <c r="X35" s="16">
        <v>0</v>
      </c>
      <c r="Y35" s="16">
        <v>0</v>
      </c>
      <c r="Z35" s="16"/>
    </row>
    <row r="36" spans="1:26" s="17" customFormat="1" ht="13.5" customHeight="1">
      <c r="A36" s="16" t="s">
        <v>88</v>
      </c>
      <c r="B36" s="16"/>
      <c r="C36" s="16">
        <v>0</v>
      </c>
      <c r="D36" s="16"/>
      <c r="E36" s="16">
        <v>167301</v>
      </c>
      <c r="F36" s="16"/>
      <c r="G36" s="16">
        <v>3351719</v>
      </c>
      <c r="H36" s="16"/>
      <c r="I36" s="16">
        <v>53189</v>
      </c>
      <c r="J36" s="1"/>
      <c r="K36" s="1">
        <f t="shared" si="2"/>
        <v>3572209</v>
      </c>
      <c r="L36" s="16"/>
      <c r="M36" s="16">
        <f t="shared" si="3"/>
        <v>3114262</v>
      </c>
      <c r="N36" s="16"/>
      <c r="O36" s="16">
        <f t="shared" si="4"/>
        <v>457947</v>
      </c>
      <c r="P36" s="16"/>
      <c r="Q36" s="16">
        <v>0</v>
      </c>
      <c r="R36" s="16"/>
      <c r="S36" s="16">
        <v>872101</v>
      </c>
      <c r="T36" s="16">
        <v>1659885</v>
      </c>
      <c r="U36" s="16">
        <v>582276</v>
      </c>
      <c r="V36" s="16">
        <v>8342</v>
      </c>
      <c r="W36" s="16">
        <v>444240</v>
      </c>
      <c r="X36" s="16">
        <v>5365</v>
      </c>
      <c r="Y36" s="16">
        <v>0</v>
      </c>
      <c r="Z36" s="16"/>
    </row>
    <row r="37" spans="1:26" s="17" customFormat="1" ht="13.5" customHeight="1">
      <c r="A37" s="16" t="s">
        <v>89</v>
      </c>
      <c r="B37" s="16"/>
      <c r="C37" s="16">
        <v>6237255</v>
      </c>
      <c r="D37" s="16"/>
      <c r="E37" s="16">
        <v>0</v>
      </c>
      <c r="F37" s="16"/>
      <c r="G37" s="16">
        <v>0</v>
      </c>
      <c r="H37" s="16"/>
      <c r="I37" s="16">
        <v>0</v>
      </c>
      <c r="J37" s="1"/>
      <c r="K37" s="1">
        <f t="shared" si="2"/>
        <v>6237255</v>
      </c>
      <c r="L37" s="16"/>
      <c r="M37" s="16">
        <f t="shared" si="3"/>
        <v>5997005</v>
      </c>
      <c r="N37" s="16"/>
      <c r="O37" s="16">
        <f t="shared" si="4"/>
        <v>240250</v>
      </c>
      <c r="P37" s="16"/>
      <c r="Q37" s="16">
        <v>0</v>
      </c>
      <c r="R37" s="16"/>
      <c r="S37" s="16">
        <v>3047265</v>
      </c>
      <c r="T37" s="16">
        <v>2104355</v>
      </c>
      <c r="U37" s="16">
        <v>845385</v>
      </c>
      <c r="V37" s="16">
        <v>14551</v>
      </c>
      <c r="W37" s="16">
        <v>225699</v>
      </c>
      <c r="X37" s="16">
        <v>0</v>
      </c>
      <c r="Y37" s="16">
        <v>0</v>
      </c>
      <c r="Z37" s="16"/>
    </row>
    <row r="38" spans="1:25" s="16" customFormat="1" ht="13.5" customHeight="1">
      <c r="A38" s="16" t="s">
        <v>90</v>
      </c>
      <c r="C38" s="16">
        <v>0</v>
      </c>
      <c r="E38" s="16">
        <v>1221889</v>
      </c>
      <c r="G38" s="16">
        <v>774917</v>
      </c>
      <c r="I38" s="16">
        <v>4705</v>
      </c>
      <c r="J38" s="1"/>
      <c r="K38" s="1">
        <f t="shared" si="2"/>
        <v>2001511</v>
      </c>
      <c r="M38" s="16">
        <f t="shared" si="3"/>
        <v>1876247</v>
      </c>
      <c r="O38" s="16">
        <f t="shared" si="4"/>
        <v>90271</v>
      </c>
      <c r="Q38" s="16">
        <v>34993</v>
      </c>
      <c r="S38" s="16">
        <v>907581</v>
      </c>
      <c r="T38" s="16">
        <v>828034</v>
      </c>
      <c r="U38" s="16">
        <v>140632</v>
      </c>
      <c r="V38" s="16">
        <v>26951</v>
      </c>
      <c r="W38" s="16">
        <v>63320</v>
      </c>
      <c r="X38" s="16">
        <v>0</v>
      </c>
      <c r="Y38" s="16">
        <v>0</v>
      </c>
    </row>
    <row r="39" spans="1:25" s="16" customFormat="1" ht="13.5" customHeight="1">
      <c r="A39" s="16" t="s">
        <v>92</v>
      </c>
      <c r="C39" s="16">
        <v>0</v>
      </c>
      <c r="E39" s="16">
        <v>251565</v>
      </c>
      <c r="G39" s="16">
        <v>5736</v>
      </c>
      <c r="I39" s="16">
        <v>22580</v>
      </c>
      <c r="J39" s="1"/>
      <c r="K39" s="1">
        <f t="shared" si="2"/>
        <v>279881</v>
      </c>
      <c r="M39" s="16">
        <f t="shared" si="3"/>
        <v>257301</v>
      </c>
      <c r="O39" s="16">
        <f t="shared" si="4"/>
        <v>22580</v>
      </c>
      <c r="Q39" s="16">
        <v>0</v>
      </c>
      <c r="S39" s="16">
        <v>206420</v>
      </c>
      <c r="T39" s="16">
        <v>767</v>
      </c>
      <c r="U39" s="16">
        <v>50114</v>
      </c>
      <c r="V39" s="16">
        <v>4901</v>
      </c>
      <c r="W39" s="16">
        <v>15578</v>
      </c>
      <c r="X39" s="16">
        <v>2101</v>
      </c>
      <c r="Y39" s="16">
        <v>0</v>
      </c>
    </row>
    <row r="40" spans="1:25" s="16" customFormat="1" ht="13.5" customHeight="1">
      <c r="A40" s="16" t="s">
        <v>93</v>
      </c>
      <c r="C40" s="16">
        <v>0</v>
      </c>
      <c r="E40" s="16">
        <v>0</v>
      </c>
      <c r="G40" s="16">
        <v>758880</v>
      </c>
      <c r="I40" s="16">
        <v>0</v>
      </c>
      <c r="J40" s="1"/>
      <c r="K40" s="1">
        <f t="shared" si="2"/>
        <v>758880</v>
      </c>
      <c r="M40" s="16">
        <f t="shared" si="3"/>
        <v>657182</v>
      </c>
      <c r="O40" s="16">
        <f t="shared" si="4"/>
        <v>101698</v>
      </c>
      <c r="Q40" s="16">
        <v>0</v>
      </c>
      <c r="S40" s="16">
        <v>588949</v>
      </c>
      <c r="T40" s="16">
        <v>29077</v>
      </c>
      <c r="U40" s="16">
        <v>39156</v>
      </c>
      <c r="V40" s="16">
        <v>3349</v>
      </c>
      <c r="W40" s="16">
        <v>8316</v>
      </c>
      <c r="X40" s="16">
        <v>90033</v>
      </c>
      <c r="Y40" s="16">
        <v>0</v>
      </c>
    </row>
    <row r="41" spans="1:25" s="16" customFormat="1" ht="13.5" customHeight="1">
      <c r="A41" s="16" t="s">
        <v>94</v>
      </c>
      <c r="C41" s="16">
        <v>0</v>
      </c>
      <c r="E41" s="16">
        <v>0</v>
      </c>
      <c r="G41" s="16">
        <v>1079</v>
      </c>
      <c r="I41" s="16">
        <v>0</v>
      </c>
      <c r="J41" s="1"/>
      <c r="K41" s="1">
        <f t="shared" si="2"/>
        <v>1079</v>
      </c>
      <c r="M41" s="16">
        <f t="shared" si="3"/>
        <v>0</v>
      </c>
      <c r="O41" s="16">
        <f t="shared" si="4"/>
        <v>1079</v>
      </c>
      <c r="Q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1079</v>
      </c>
      <c r="X41" s="16">
        <v>0</v>
      </c>
      <c r="Y41" s="16">
        <v>0</v>
      </c>
    </row>
    <row r="42" spans="1:25" s="16" customFormat="1" ht="13.5" customHeight="1">
      <c r="A42" s="16" t="s">
        <v>95</v>
      </c>
      <c r="C42" s="16">
        <v>0</v>
      </c>
      <c r="E42" s="16">
        <v>149146</v>
      </c>
      <c r="G42" s="16">
        <v>83749</v>
      </c>
      <c r="I42" s="16">
        <v>2506</v>
      </c>
      <c r="J42" s="1"/>
      <c r="K42" s="1">
        <f t="shared" si="2"/>
        <v>235401</v>
      </c>
      <c r="M42" s="16">
        <f t="shared" si="3"/>
        <v>220005</v>
      </c>
      <c r="O42" s="16">
        <f t="shared" si="4"/>
        <v>15396</v>
      </c>
      <c r="Q42" s="16">
        <v>0</v>
      </c>
      <c r="S42" s="16">
        <v>203027</v>
      </c>
      <c r="T42" s="16">
        <v>5126</v>
      </c>
      <c r="U42" s="16">
        <v>11852</v>
      </c>
      <c r="V42" s="16">
        <v>9730</v>
      </c>
      <c r="W42" s="16">
        <v>5666</v>
      </c>
      <c r="X42" s="16">
        <v>0</v>
      </c>
      <c r="Y42" s="16">
        <v>0</v>
      </c>
    </row>
    <row r="43" spans="1:25" s="16" customFormat="1" ht="13.5" customHeight="1">
      <c r="A43" s="16" t="s">
        <v>97</v>
      </c>
      <c r="C43" s="16">
        <v>0</v>
      </c>
      <c r="E43" s="16">
        <v>0</v>
      </c>
      <c r="G43" s="16">
        <v>102924</v>
      </c>
      <c r="I43" s="16">
        <v>5866</v>
      </c>
      <c r="J43" s="1"/>
      <c r="K43" s="1">
        <f t="shared" si="2"/>
        <v>108790</v>
      </c>
      <c r="M43" s="16">
        <f t="shared" si="3"/>
        <v>101872</v>
      </c>
      <c r="O43" s="16">
        <f t="shared" si="4"/>
        <v>6918</v>
      </c>
      <c r="Q43" s="16">
        <v>0</v>
      </c>
      <c r="S43" s="16">
        <v>73286</v>
      </c>
      <c r="T43" s="16">
        <v>9381</v>
      </c>
      <c r="U43" s="16">
        <v>19205</v>
      </c>
      <c r="V43" s="16">
        <v>1570</v>
      </c>
      <c r="W43" s="16">
        <v>3819</v>
      </c>
      <c r="X43" s="16">
        <v>1529</v>
      </c>
      <c r="Y43" s="16">
        <v>0</v>
      </c>
    </row>
    <row r="44" spans="1:25" s="16" customFormat="1" ht="13.5" customHeight="1">
      <c r="A44" s="16" t="s">
        <v>98</v>
      </c>
      <c r="C44" s="16">
        <v>116401</v>
      </c>
      <c r="E44" s="16">
        <v>0</v>
      </c>
      <c r="G44" s="16">
        <v>20942</v>
      </c>
      <c r="I44" s="16">
        <v>0</v>
      </c>
      <c r="J44" s="1"/>
      <c r="K44" s="1">
        <f t="shared" si="2"/>
        <v>137343</v>
      </c>
      <c r="M44" s="16">
        <f t="shared" si="3"/>
        <v>136445</v>
      </c>
      <c r="O44" s="16">
        <f t="shared" si="4"/>
        <v>898</v>
      </c>
      <c r="Q44" s="16">
        <v>0</v>
      </c>
      <c r="S44" s="16">
        <v>95703</v>
      </c>
      <c r="T44" s="16">
        <v>35762</v>
      </c>
      <c r="U44" s="16">
        <v>4980</v>
      </c>
      <c r="V44" s="16">
        <v>0</v>
      </c>
      <c r="W44" s="16">
        <v>898</v>
      </c>
      <c r="X44" s="16">
        <v>0</v>
      </c>
      <c r="Y44" s="16">
        <v>0</v>
      </c>
    </row>
    <row r="45" spans="1:25" s="16" customFormat="1" ht="13.5" customHeight="1">
      <c r="A45" s="16" t="s">
        <v>100</v>
      </c>
      <c r="C45" s="16">
        <v>0</v>
      </c>
      <c r="E45" s="16">
        <v>0</v>
      </c>
      <c r="G45" s="16">
        <v>102177</v>
      </c>
      <c r="I45" s="16">
        <v>0</v>
      </c>
      <c r="J45" s="1"/>
      <c r="K45" s="1">
        <f t="shared" si="2"/>
        <v>102177</v>
      </c>
      <c r="M45" s="16">
        <f t="shared" si="3"/>
        <v>99703</v>
      </c>
      <c r="O45" s="16">
        <f t="shared" si="4"/>
        <v>2474</v>
      </c>
      <c r="Q45" s="16">
        <v>0</v>
      </c>
      <c r="S45" s="16">
        <v>31266</v>
      </c>
      <c r="T45" s="16">
        <v>51529</v>
      </c>
      <c r="U45" s="16">
        <v>16908</v>
      </c>
      <c r="V45" s="16">
        <v>669</v>
      </c>
      <c r="W45" s="16">
        <v>1805</v>
      </c>
      <c r="X45" s="16">
        <v>0</v>
      </c>
      <c r="Y45" s="16">
        <v>0</v>
      </c>
    </row>
    <row r="46" spans="1:25" s="16" customFormat="1" ht="13.5" customHeight="1">
      <c r="A46" s="16" t="s">
        <v>101</v>
      </c>
      <c r="C46" s="16">
        <v>0</v>
      </c>
      <c r="E46" s="16">
        <v>0</v>
      </c>
      <c r="G46" s="16">
        <v>783517</v>
      </c>
      <c r="I46" s="16">
        <v>0</v>
      </c>
      <c r="J46" s="1"/>
      <c r="K46" s="1">
        <f t="shared" si="2"/>
        <v>783517</v>
      </c>
      <c r="M46" s="16">
        <f t="shared" si="3"/>
        <v>781569</v>
      </c>
      <c r="O46" s="16">
        <f t="shared" si="4"/>
        <v>1948</v>
      </c>
      <c r="Q46" s="16">
        <v>0</v>
      </c>
      <c r="S46" s="16">
        <v>529844</v>
      </c>
      <c r="T46" s="16">
        <v>91331</v>
      </c>
      <c r="U46" s="16">
        <v>160394</v>
      </c>
      <c r="V46" s="16">
        <v>0</v>
      </c>
      <c r="W46" s="16">
        <v>1948</v>
      </c>
      <c r="X46" s="16">
        <v>0</v>
      </c>
      <c r="Y46" s="16">
        <v>0</v>
      </c>
    </row>
    <row r="47" spans="1:25" s="16" customFormat="1" ht="13.5" customHeight="1">
      <c r="A47" s="16" t="s">
        <v>84</v>
      </c>
      <c r="C47" s="16">
        <v>0</v>
      </c>
      <c r="E47" s="16">
        <v>0</v>
      </c>
      <c r="G47" s="16">
        <v>889</v>
      </c>
      <c r="I47" s="16">
        <v>0</v>
      </c>
      <c r="J47" s="1"/>
      <c r="K47" s="1">
        <f t="shared" si="2"/>
        <v>889</v>
      </c>
      <c r="M47" s="16">
        <f t="shared" si="3"/>
        <v>0</v>
      </c>
      <c r="O47" s="16">
        <f t="shared" si="4"/>
        <v>889</v>
      </c>
      <c r="Q47" s="16">
        <v>0</v>
      </c>
      <c r="S47" s="16">
        <v>0</v>
      </c>
      <c r="T47" s="16">
        <v>0</v>
      </c>
      <c r="U47" s="16">
        <v>0</v>
      </c>
      <c r="V47" s="16">
        <v>714</v>
      </c>
      <c r="W47" s="16">
        <v>175</v>
      </c>
      <c r="X47" s="16">
        <v>0</v>
      </c>
      <c r="Y47" s="16">
        <v>0</v>
      </c>
    </row>
    <row r="48" spans="1:25" s="16" customFormat="1" ht="13.5" customHeight="1">
      <c r="A48" s="16" t="s">
        <v>105</v>
      </c>
      <c r="C48" s="16">
        <v>0</v>
      </c>
      <c r="E48" s="16">
        <v>290</v>
      </c>
      <c r="G48" s="16">
        <v>28732</v>
      </c>
      <c r="I48" s="16">
        <v>0</v>
      </c>
      <c r="J48" s="1"/>
      <c r="K48" s="1">
        <f t="shared" si="2"/>
        <v>29022</v>
      </c>
      <c r="M48" s="16">
        <f t="shared" si="3"/>
        <v>290</v>
      </c>
      <c r="O48" s="16">
        <f t="shared" si="4"/>
        <v>28732</v>
      </c>
      <c r="Q48" s="16">
        <v>0</v>
      </c>
      <c r="S48" s="16">
        <v>0</v>
      </c>
      <c r="T48" s="16">
        <v>290</v>
      </c>
      <c r="U48" s="16">
        <v>0</v>
      </c>
      <c r="V48" s="16">
        <v>0</v>
      </c>
      <c r="W48" s="16">
        <v>23510</v>
      </c>
      <c r="X48" s="16">
        <v>5222</v>
      </c>
      <c r="Y48" s="16">
        <v>0</v>
      </c>
    </row>
    <row r="49" spans="1:25" s="16" customFormat="1" ht="13.5" customHeight="1">
      <c r="A49" s="16" t="s">
        <v>106</v>
      </c>
      <c r="B49" s="24"/>
      <c r="C49" s="24">
        <f>SUM(C34:C48)</f>
        <v>6353656</v>
      </c>
      <c r="D49" s="24"/>
      <c r="E49" s="24">
        <f>SUM(E34:E48)</f>
        <v>1790191</v>
      </c>
      <c r="F49" s="24"/>
      <c r="G49" s="24">
        <f>SUM(G34:G48)</f>
        <v>6067560</v>
      </c>
      <c r="H49" s="24"/>
      <c r="I49" s="24">
        <f>SUM(I34:I48)</f>
        <v>88846</v>
      </c>
      <c r="J49" s="22"/>
      <c r="K49" s="22">
        <f>SUM(K34:K48)</f>
        <v>14300253</v>
      </c>
      <c r="L49" s="24"/>
      <c r="M49" s="24">
        <f>SUM(M34:M48)</f>
        <v>13280381</v>
      </c>
      <c r="N49" s="24"/>
      <c r="O49" s="24">
        <f>SUM(O34:O48)</f>
        <v>984879</v>
      </c>
      <c r="P49" s="24"/>
      <c r="Q49" s="24">
        <f>SUM(Q34:Q48)</f>
        <v>34993</v>
      </c>
      <c r="S49" s="16">
        <f aca="true" t="shared" si="5" ref="S49:Y49">SUM(S34:S48)</f>
        <v>6593942</v>
      </c>
      <c r="T49" s="16">
        <f t="shared" si="5"/>
        <v>4815537</v>
      </c>
      <c r="U49" s="16">
        <f t="shared" si="5"/>
        <v>1870902</v>
      </c>
      <c r="V49" s="16">
        <f t="shared" si="5"/>
        <v>70577</v>
      </c>
      <c r="W49" s="16">
        <f t="shared" si="5"/>
        <v>810052</v>
      </c>
      <c r="X49" s="16">
        <f t="shared" si="5"/>
        <v>104250</v>
      </c>
      <c r="Y49" s="16">
        <f t="shared" si="5"/>
        <v>0</v>
      </c>
    </row>
    <row r="50" spans="10:11" s="16" customFormat="1" ht="13.5" customHeight="1">
      <c r="J50" s="1"/>
      <c r="K50" s="1"/>
    </row>
    <row r="51" spans="1:11" s="16" customFormat="1" ht="13.5" customHeight="1">
      <c r="A51" s="16" t="s">
        <v>47</v>
      </c>
      <c r="J51" s="1"/>
      <c r="K51" s="1"/>
    </row>
    <row r="52" spans="1:25" s="16" customFormat="1" ht="13.5" customHeight="1">
      <c r="A52" s="16" t="s">
        <v>107</v>
      </c>
      <c r="B52" s="25"/>
      <c r="C52" s="25">
        <v>115214</v>
      </c>
      <c r="D52" s="25"/>
      <c r="E52" s="25">
        <v>0</v>
      </c>
      <c r="F52" s="25"/>
      <c r="G52" s="25">
        <v>20000</v>
      </c>
      <c r="H52" s="25"/>
      <c r="I52" s="25">
        <v>0</v>
      </c>
      <c r="J52" s="23"/>
      <c r="K52" s="23">
        <f>IF((C52+E52+G52+I52)=(M52+O52+Q52),+C52+E52+G52+I52,"error")</f>
        <v>135214</v>
      </c>
      <c r="L52" s="25"/>
      <c r="M52" s="25">
        <f>SUM(S52:U52)</f>
        <v>20000</v>
      </c>
      <c r="N52" s="25"/>
      <c r="O52" s="25">
        <f>SUM(V52:Y52)</f>
        <v>115214</v>
      </c>
      <c r="P52" s="25"/>
      <c r="Q52" s="25">
        <v>0</v>
      </c>
      <c r="S52" s="16">
        <v>0</v>
      </c>
      <c r="T52" s="16">
        <v>20000</v>
      </c>
      <c r="U52" s="16">
        <v>0</v>
      </c>
      <c r="V52" s="16">
        <v>0</v>
      </c>
      <c r="W52" s="16">
        <v>0</v>
      </c>
      <c r="X52" s="16">
        <v>115214</v>
      </c>
      <c r="Y52" s="16">
        <v>0</v>
      </c>
    </row>
    <row r="53" spans="10:11" s="16" customFormat="1" ht="13.5" customHeight="1">
      <c r="J53" s="1"/>
      <c r="K53" s="1"/>
    </row>
    <row r="54" spans="1:25" s="16" customFormat="1" ht="13.5" customHeight="1">
      <c r="A54" s="16" t="s">
        <v>109</v>
      </c>
      <c r="B54" s="25"/>
      <c r="C54" s="25">
        <f>C23+C31+C49+C52</f>
        <v>7141524</v>
      </c>
      <c r="D54" s="25"/>
      <c r="E54" s="25">
        <f>E23+E31+E49+E52</f>
        <v>1868704</v>
      </c>
      <c r="F54" s="25"/>
      <c r="G54" s="25">
        <f>G23+G31+G49+G52</f>
        <v>6114234</v>
      </c>
      <c r="H54" s="25"/>
      <c r="I54" s="25">
        <f>I23+I31+I49+I52</f>
        <v>179552</v>
      </c>
      <c r="J54" s="23"/>
      <c r="K54" s="25">
        <f>K23+K31+K49+K52</f>
        <v>15304014</v>
      </c>
      <c r="L54" s="25"/>
      <c r="M54" s="25">
        <f>M23+M31+M49+M52</f>
        <v>13753967</v>
      </c>
      <c r="N54" s="25"/>
      <c r="O54" s="25">
        <f>O23+O31+O49+O52</f>
        <v>1515054</v>
      </c>
      <c r="P54" s="25"/>
      <c r="Q54" s="25">
        <f>Q23+Q31+Q49+Q52</f>
        <v>34993</v>
      </c>
      <c r="S54" s="16" t="e">
        <f>S23+S31+#REF!+S49+#REF!+#REF!</f>
        <v>#REF!</v>
      </c>
      <c r="T54" s="16" t="e">
        <f>T23+T31+#REF!+T49+#REF!+#REF!</f>
        <v>#REF!</v>
      </c>
      <c r="U54" s="16" t="e">
        <f>U23+U31+#REF!+U49+#REF!+#REF!</f>
        <v>#REF!</v>
      </c>
      <c r="V54" s="16" t="e">
        <f>V23+V31+#REF!+V49+#REF!+#REF!</f>
        <v>#REF!</v>
      </c>
      <c r="W54" s="16" t="e">
        <f>W23+W31+#REF!+W49+#REF!+#REF!</f>
        <v>#REF!</v>
      </c>
      <c r="X54" s="16" t="e">
        <f>X23+X31+#REF!+X49+#REF!+#REF!</f>
        <v>#REF!</v>
      </c>
      <c r="Y54" s="16" t="e">
        <f>Y23+Y31+#REF!+Y49+#REF!+#REF!</f>
        <v>#REF!</v>
      </c>
    </row>
    <row r="55" spans="10:11" s="16" customFormat="1" ht="13.5" customHeight="1">
      <c r="J55" s="1"/>
      <c r="K55" s="1"/>
    </row>
    <row r="56" spans="1:11" s="16" customFormat="1" ht="13.5" customHeight="1">
      <c r="A56" s="16" t="s">
        <v>48</v>
      </c>
      <c r="J56" s="1"/>
      <c r="K56" s="1"/>
    </row>
    <row r="57" spans="1:11" s="16" customFormat="1" ht="13.5" customHeight="1">
      <c r="A57" s="16" t="s">
        <v>43</v>
      </c>
      <c r="J57" s="1"/>
      <c r="K57" s="1"/>
    </row>
    <row r="58" spans="1:26" s="16" customFormat="1" ht="13.5" customHeight="1">
      <c r="A58" s="16" t="s">
        <v>73</v>
      </c>
      <c r="B58" s="25"/>
      <c r="C58" s="25">
        <v>138558</v>
      </c>
      <c r="D58" s="25"/>
      <c r="E58" s="25">
        <v>0</v>
      </c>
      <c r="F58" s="25"/>
      <c r="G58" s="25">
        <v>0</v>
      </c>
      <c r="H58" s="25"/>
      <c r="I58" s="25">
        <v>0</v>
      </c>
      <c r="J58" s="23"/>
      <c r="K58" s="23">
        <f>IF((C58+E58+G58+I58)=(M58+O58+Q58),+C58+E58+G58+I58,"error")</f>
        <v>138558</v>
      </c>
      <c r="L58" s="25"/>
      <c r="M58" s="25">
        <f>SUM(S58:U58)</f>
        <v>0</v>
      </c>
      <c r="N58" s="25"/>
      <c r="O58" s="25">
        <f>SUM(V58:Y58)</f>
        <v>138558</v>
      </c>
      <c r="P58" s="25"/>
      <c r="Q58" s="25">
        <v>0</v>
      </c>
      <c r="R58" s="25"/>
      <c r="S58" s="25">
        <v>0</v>
      </c>
      <c r="T58" s="25">
        <v>0</v>
      </c>
      <c r="U58" s="25">
        <v>0</v>
      </c>
      <c r="V58" s="25">
        <v>0</v>
      </c>
      <c r="W58" s="25">
        <v>5000</v>
      </c>
      <c r="X58" s="25">
        <v>133558</v>
      </c>
      <c r="Y58" s="25">
        <v>0</v>
      </c>
      <c r="Z58" s="25"/>
    </row>
    <row r="59" spans="10:11" s="16" customFormat="1" ht="13.5" customHeight="1">
      <c r="J59" s="1"/>
      <c r="K59" s="1"/>
    </row>
    <row r="60" spans="1:26" s="17" customFormat="1" ht="13.5" customHeight="1">
      <c r="A60" s="16" t="s">
        <v>45</v>
      </c>
      <c r="B60" s="16"/>
      <c r="C60" s="16"/>
      <c r="D60" s="16"/>
      <c r="E60" s="16"/>
      <c r="F60" s="16"/>
      <c r="G60" s="16"/>
      <c r="H60" s="16"/>
      <c r="I60" s="16"/>
      <c r="J60" s="1"/>
      <c r="K60" s="1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5" s="16" customFormat="1" ht="13.5" customHeight="1">
      <c r="A61" s="16" t="s">
        <v>77</v>
      </c>
      <c r="C61" s="16">
        <v>80368</v>
      </c>
      <c r="E61" s="16">
        <v>393019</v>
      </c>
      <c r="G61" s="16">
        <v>47107</v>
      </c>
      <c r="I61" s="16">
        <v>94367</v>
      </c>
      <c r="J61" s="1"/>
      <c r="K61" s="1">
        <f aca="true" t="shared" si="6" ref="K61:K66">IF((C61+E61+G61+I61)=(M61+O61+Q61),+C61+E61+G61+I61,"error")</f>
        <v>614861</v>
      </c>
      <c r="M61" s="16">
        <f aca="true" t="shared" si="7" ref="M61:M66">SUM(S61:U61)</f>
        <v>218982</v>
      </c>
      <c r="O61" s="16">
        <f aca="true" t="shared" si="8" ref="O61:O66">SUM(V61:Y61)</f>
        <v>273618</v>
      </c>
      <c r="Q61" s="16">
        <v>122261</v>
      </c>
      <c r="S61" s="16">
        <v>163293</v>
      </c>
      <c r="T61" s="16">
        <v>33107</v>
      </c>
      <c r="U61" s="16">
        <v>22582</v>
      </c>
      <c r="V61" s="16">
        <v>10911</v>
      </c>
      <c r="W61" s="16">
        <v>239012</v>
      </c>
      <c r="X61" s="16">
        <v>23695</v>
      </c>
      <c r="Y61" s="16">
        <v>0</v>
      </c>
    </row>
    <row r="62" spans="1:25" s="16" customFormat="1" ht="13.5" customHeight="1">
      <c r="A62" s="16" t="s">
        <v>78</v>
      </c>
      <c r="C62" s="16">
        <v>58459</v>
      </c>
      <c r="E62" s="16">
        <v>1276857</v>
      </c>
      <c r="G62" s="16">
        <v>712890</v>
      </c>
      <c r="I62" s="16">
        <v>35903</v>
      </c>
      <c r="J62" s="1"/>
      <c r="K62" s="1">
        <f t="shared" si="6"/>
        <v>2084109</v>
      </c>
      <c r="M62" s="16">
        <f t="shared" si="7"/>
        <v>1001091</v>
      </c>
      <c r="O62" s="16">
        <f t="shared" si="8"/>
        <v>600395</v>
      </c>
      <c r="Q62" s="16">
        <v>482623</v>
      </c>
      <c r="S62" s="16">
        <v>852962</v>
      </c>
      <c r="T62" s="16">
        <v>10699</v>
      </c>
      <c r="U62" s="16">
        <v>137430</v>
      </c>
      <c r="V62" s="16">
        <v>38205</v>
      </c>
      <c r="W62" s="16">
        <v>504628</v>
      </c>
      <c r="X62" s="16">
        <v>57562</v>
      </c>
      <c r="Y62" s="16">
        <v>0</v>
      </c>
    </row>
    <row r="63" spans="1:25" s="16" customFormat="1" ht="13.5" customHeight="1">
      <c r="A63" s="16" t="s">
        <v>80</v>
      </c>
      <c r="C63" s="16">
        <v>37333</v>
      </c>
      <c r="E63" s="16">
        <v>4232456</v>
      </c>
      <c r="G63" s="16">
        <v>597168</v>
      </c>
      <c r="I63" s="16">
        <v>85588</v>
      </c>
      <c r="J63" s="1"/>
      <c r="K63" s="1">
        <f t="shared" si="6"/>
        <v>4952545</v>
      </c>
      <c r="M63" s="16">
        <f t="shared" si="7"/>
        <v>2385615</v>
      </c>
      <c r="O63" s="16">
        <f t="shared" si="8"/>
        <v>1224927</v>
      </c>
      <c r="Q63" s="16">
        <v>1342003</v>
      </c>
      <c r="S63" s="16">
        <v>2036402</v>
      </c>
      <c r="T63" s="16">
        <v>14286</v>
      </c>
      <c r="U63" s="16">
        <v>334927</v>
      </c>
      <c r="V63" s="16">
        <v>47836</v>
      </c>
      <c r="W63" s="16">
        <v>1019761</v>
      </c>
      <c r="X63" s="16">
        <v>157330</v>
      </c>
      <c r="Y63" s="16">
        <v>0</v>
      </c>
    </row>
    <row r="64" spans="1:25" s="16" customFormat="1" ht="13.5" customHeight="1">
      <c r="A64" s="16" t="s">
        <v>81</v>
      </c>
      <c r="C64" s="16">
        <v>0</v>
      </c>
      <c r="E64" s="16">
        <v>429639</v>
      </c>
      <c r="G64" s="16">
        <v>341486</v>
      </c>
      <c r="I64" s="16">
        <v>128223</v>
      </c>
      <c r="J64" s="1"/>
      <c r="K64" s="1">
        <f t="shared" si="6"/>
        <v>899348</v>
      </c>
      <c r="M64" s="16">
        <f t="shared" si="7"/>
        <v>236203</v>
      </c>
      <c r="O64" s="16">
        <f t="shared" si="8"/>
        <v>511257</v>
      </c>
      <c r="Q64" s="16">
        <v>151888</v>
      </c>
      <c r="S64" s="16">
        <v>166122</v>
      </c>
      <c r="T64" s="16">
        <v>28899</v>
      </c>
      <c r="U64" s="16">
        <v>41182</v>
      </c>
      <c r="V64" s="16">
        <v>7825</v>
      </c>
      <c r="W64" s="16">
        <v>333287</v>
      </c>
      <c r="X64" s="16">
        <v>170145</v>
      </c>
      <c r="Y64" s="16">
        <v>0</v>
      </c>
    </row>
    <row r="65" spans="1:25" s="16" customFormat="1" ht="13.5" customHeight="1">
      <c r="A65" s="16" t="s">
        <v>82</v>
      </c>
      <c r="C65" s="16">
        <v>31822</v>
      </c>
      <c r="E65" s="16">
        <v>1132139</v>
      </c>
      <c r="G65" s="16">
        <v>207294</v>
      </c>
      <c r="I65" s="16">
        <v>7869</v>
      </c>
      <c r="J65" s="1"/>
      <c r="K65" s="1">
        <f t="shared" si="6"/>
        <v>1379124</v>
      </c>
      <c r="M65" s="16">
        <f t="shared" si="7"/>
        <v>698934</v>
      </c>
      <c r="O65" s="16">
        <f t="shared" si="8"/>
        <v>372931</v>
      </c>
      <c r="Q65" s="16">
        <v>307259</v>
      </c>
      <c r="S65" s="16">
        <v>519643</v>
      </c>
      <c r="T65" s="16">
        <v>30206</v>
      </c>
      <c r="U65" s="16">
        <v>149085</v>
      </c>
      <c r="V65" s="16">
        <v>29689</v>
      </c>
      <c r="W65" s="16">
        <v>300635</v>
      </c>
      <c r="X65" s="16">
        <v>42607</v>
      </c>
      <c r="Y65" s="16">
        <v>0</v>
      </c>
    </row>
    <row r="66" spans="1:25" s="16" customFormat="1" ht="13.5" customHeight="1">
      <c r="A66" s="16" t="s">
        <v>83</v>
      </c>
      <c r="C66" s="16">
        <v>0</v>
      </c>
      <c r="E66" s="16">
        <v>3460769</v>
      </c>
      <c r="G66" s="16">
        <v>489087</v>
      </c>
      <c r="I66" s="16">
        <v>62782</v>
      </c>
      <c r="J66" s="1"/>
      <c r="K66" s="1">
        <f t="shared" si="6"/>
        <v>4012638</v>
      </c>
      <c r="M66" s="16">
        <f t="shared" si="7"/>
        <v>1580758</v>
      </c>
      <c r="O66" s="16">
        <f t="shared" si="8"/>
        <v>1351872</v>
      </c>
      <c r="Q66" s="16">
        <v>1080008</v>
      </c>
      <c r="S66" s="16">
        <v>1224133</v>
      </c>
      <c r="T66" s="16">
        <v>16744</v>
      </c>
      <c r="U66" s="16">
        <v>339881</v>
      </c>
      <c r="V66" s="16">
        <v>84653</v>
      </c>
      <c r="W66" s="16">
        <v>1109719</v>
      </c>
      <c r="X66" s="16">
        <v>157500</v>
      </c>
      <c r="Y66" s="16">
        <v>0</v>
      </c>
    </row>
    <row r="67" spans="1:25" s="16" customFormat="1" ht="13.5" customHeight="1">
      <c r="A67" s="16" t="s">
        <v>85</v>
      </c>
      <c r="B67" s="24"/>
      <c r="C67" s="24">
        <f>SUM(C61:C66)</f>
        <v>207982</v>
      </c>
      <c r="D67" s="24"/>
      <c r="E67" s="24">
        <f>SUM(E61:E66)</f>
        <v>10924879</v>
      </c>
      <c r="F67" s="24"/>
      <c r="G67" s="24">
        <f>SUM(G61:G66)</f>
        <v>2395032</v>
      </c>
      <c r="H67" s="24"/>
      <c r="I67" s="24">
        <f>SUM(I61:I66)</f>
        <v>414732</v>
      </c>
      <c r="J67" s="22"/>
      <c r="K67" s="22">
        <f>SUM(K61:K66)</f>
        <v>13942625</v>
      </c>
      <c r="L67" s="24"/>
      <c r="M67" s="24">
        <f>SUM(M61:M66)</f>
        <v>6121583</v>
      </c>
      <c r="N67" s="24"/>
      <c r="O67" s="24">
        <f>SUM(O61:O66)</f>
        <v>4335000</v>
      </c>
      <c r="P67" s="24"/>
      <c r="Q67" s="24">
        <f>SUM(Q61:Q66)</f>
        <v>3486042</v>
      </c>
      <c r="S67" s="16">
        <f aca="true" t="shared" si="9" ref="S67:Y67">SUM(S61:S66)</f>
        <v>4962555</v>
      </c>
      <c r="T67" s="16">
        <f t="shared" si="9"/>
        <v>133941</v>
      </c>
      <c r="U67" s="16">
        <f t="shared" si="9"/>
        <v>1025087</v>
      </c>
      <c r="V67" s="16">
        <f t="shared" si="9"/>
        <v>219119</v>
      </c>
      <c r="W67" s="16">
        <f t="shared" si="9"/>
        <v>3507042</v>
      </c>
      <c r="X67" s="16">
        <f t="shared" si="9"/>
        <v>608839</v>
      </c>
      <c r="Y67" s="16">
        <f t="shared" si="9"/>
        <v>0</v>
      </c>
    </row>
    <row r="68" spans="10:11" s="16" customFormat="1" ht="13.5" customHeight="1">
      <c r="J68" s="1"/>
      <c r="K68" s="1"/>
    </row>
    <row r="69" spans="1:11" s="16" customFormat="1" ht="13.5" customHeight="1">
      <c r="A69" s="16" t="s">
        <v>46</v>
      </c>
      <c r="J69" s="1"/>
      <c r="K69" s="1"/>
    </row>
    <row r="70" spans="1:25" s="16" customFormat="1" ht="13.5" customHeight="1">
      <c r="A70" s="16" t="s">
        <v>87</v>
      </c>
      <c r="C70" s="16">
        <v>1090</v>
      </c>
      <c r="E70" s="16">
        <v>0</v>
      </c>
      <c r="G70" s="16">
        <v>146131</v>
      </c>
      <c r="I70" s="16">
        <v>636</v>
      </c>
      <c r="J70" s="1"/>
      <c r="K70" s="1">
        <f aca="true" t="shared" si="10" ref="K70:K83">IF((C70+E70+G70+I70)=(M70+O70+Q70),+C70+E70+G70+I70,"error")</f>
        <v>147857</v>
      </c>
      <c r="M70" s="16">
        <f aca="true" t="shared" si="11" ref="M70:M83">SUM(S70:U70)</f>
        <v>109666</v>
      </c>
      <c r="O70" s="16">
        <f aca="true" t="shared" si="12" ref="O70:O83">SUM(V70:Y70)</f>
        <v>17779</v>
      </c>
      <c r="Q70" s="16">
        <v>20412</v>
      </c>
      <c r="S70" s="16">
        <v>9086</v>
      </c>
      <c r="T70" s="16">
        <v>80393</v>
      </c>
      <c r="U70" s="16">
        <v>20187</v>
      </c>
      <c r="V70" s="16">
        <v>5272</v>
      </c>
      <c r="W70" s="16">
        <v>12507</v>
      </c>
      <c r="X70" s="16">
        <v>0</v>
      </c>
      <c r="Y70" s="16">
        <v>0</v>
      </c>
    </row>
    <row r="71" spans="1:25" s="16" customFormat="1" ht="13.5" customHeight="1">
      <c r="A71" s="16" t="s">
        <v>88</v>
      </c>
      <c r="C71" s="16">
        <v>0</v>
      </c>
      <c r="E71" s="16">
        <v>0</v>
      </c>
      <c r="G71" s="16">
        <v>4279</v>
      </c>
      <c r="I71" s="16">
        <v>49970</v>
      </c>
      <c r="J71" s="1"/>
      <c r="K71" s="1">
        <f t="shared" si="10"/>
        <v>54249</v>
      </c>
      <c r="M71" s="16">
        <f t="shared" si="11"/>
        <v>48897</v>
      </c>
      <c r="O71" s="16">
        <f t="shared" si="12"/>
        <v>5352</v>
      </c>
      <c r="Q71" s="16">
        <v>0</v>
      </c>
      <c r="S71" s="16">
        <v>9558</v>
      </c>
      <c r="T71" s="16">
        <v>38326</v>
      </c>
      <c r="U71" s="16">
        <v>1013</v>
      </c>
      <c r="V71" s="16">
        <v>0</v>
      </c>
      <c r="W71" s="16">
        <v>2749</v>
      </c>
      <c r="X71" s="16">
        <v>2603</v>
      </c>
      <c r="Y71" s="16">
        <v>0</v>
      </c>
    </row>
    <row r="72" spans="1:25" s="16" customFormat="1" ht="13.5" customHeight="1">
      <c r="A72" s="16" t="s">
        <v>90</v>
      </c>
      <c r="C72" s="16">
        <v>8437</v>
      </c>
      <c r="E72" s="16">
        <v>524079</v>
      </c>
      <c r="G72" s="16">
        <v>2228319</v>
      </c>
      <c r="I72" s="16">
        <v>38829</v>
      </c>
      <c r="J72" s="1"/>
      <c r="K72" s="1">
        <f t="shared" si="10"/>
        <v>2799664</v>
      </c>
      <c r="M72" s="16">
        <f t="shared" si="11"/>
        <v>1633255</v>
      </c>
      <c r="O72" s="16">
        <f t="shared" si="12"/>
        <v>652375</v>
      </c>
      <c r="Q72" s="16">
        <v>514034</v>
      </c>
      <c r="S72" s="16">
        <v>679921</v>
      </c>
      <c r="T72" s="16">
        <v>607313</v>
      </c>
      <c r="U72" s="16">
        <v>346021</v>
      </c>
      <c r="V72" s="16">
        <v>32397</v>
      </c>
      <c r="W72" s="16">
        <v>580157</v>
      </c>
      <c r="X72" s="16">
        <v>39821</v>
      </c>
      <c r="Y72" s="16">
        <v>0</v>
      </c>
    </row>
    <row r="73" spans="1:25" s="16" customFormat="1" ht="13.5" customHeight="1">
      <c r="A73" s="16" t="s">
        <v>91</v>
      </c>
      <c r="C73" s="16">
        <v>0</v>
      </c>
      <c r="E73" s="16">
        <v>95268</v>
      </c>
      <c r="G73" s="16">
        <v>567315</v>
      </c>
      <c r="I73" s="16">
        <v>16091</v>
      </c>
      <c r="J73" s="1"/>
      <c r="K73" s="1">
        <f t="shared" si="10"/>
        <v>678674</v>
      </c>
      <c r="M73" s="16">
        <f t="shared" si="11"/>
        <v>369182</v>
      </c>
      <c r="O73" s="16">
        <f t="shared" si="12"/>
        <v>200267</v>
      </c>
      <c r="Q73" s="16">
        <v>109225</v>
      </c>
      <c r="S73" s="16">
        <v>243845</v>
      </c>
      <c r="T73" s="16">
        <v>41953</v>
      </c>
      <c r="U73" s="16">
        <v>83384</v>
      </c>
      <c r="V73" s="16">
        <v>14956</v>
      </c>
      <c r="W73" s="16">
        <v>168523</v>
      </c>
      <c r="X73" s="16">
        <v>16788</v>
      </c>
      <c r="Y73" s="16">
        <v>0</v>
      </c>
    </row>
    <row r="74" spans="1:25" s="16" customFormat="1" ht="13.5" customHeight="1">
      <c r="A74" s="16" t="s">
        <v>92</v>
      </c>
      <c r="C74" s="16">
        <v>249159</v>
      </c>
      <c r="E74" s="16">
        <v>0</v>
      </c>
      <c r="G74" s="16">
        <v>100005</v>
      </c>
      <c r="I74" s="16">
        <v>0</v>
      </c>
      <c r="J74" s="1"/>
      <c r="K74" s="1">
        <f t="shared" si="10"/>
        <v>349164</v>
      </c>
      <c r="M74" s="16">
        <f t="shared" si="11"/>
        <v>234016</v>
      </c>
      <c r="O74" s="16">
        <f t="shared" si="12"/>
        <v>113405</v>
      </c>
      <c r="Q74" s="16">
        <v>1743</v>
      </c>
      <c r="S74" s="16">
        <v>174965</v>
      </c>
      <c r="T74" s="16">
        <v>4872</v>
      </c>
      <c r="U74" s="16">
        <v>54179</v>
      </c>
      <c r="V74" s="16">
        <v>0</v>
      </c>
      <c r="W74" s="16">
        <v>70805</v>
      </c>
      <c r="X74" s="16">
        <v>42600</v>
      </c>
      <c r="Y74" s="16">
        <v>0</v>
      </c>
    </row>
    <row r="75" spans="1:25" s="16" customFormat="1" ht="13.5" customHeight="1">
      <c r="A75" s="16" t="s">
        <v>93</v>
      </c>
      <c r="C75" s="16">
        <v>0</v>
      </c>
      <c r="E75" s="16">
        <v>345875</v>
      </c>
      <c r="G75" s="16">
        <v>42840</v>
      </c>
      <c r="I75" s="16">
        <v>76604</v>
      </c>
      <c r="J75" s="1"/>
      <c r="K75" s="1">
        <f t="shared" si="10"/>
        <v>465319</v>
      </c>
      <c r="M75" s="16">
        <f t="shared" si="11"/>
        <v>225650</v>
      </c>
      <c r="O75" s="16">
        <f t="shared" si="12"/>
        <v>129521</v>
      </c>
      <c r="Q75" s="16">
        <v>110148</v>
      </c>
      <c r="S75" s="16">
        <v>163855</v>
      </c>
      <c r="T75" s="16">
        <v>19638</v>
      </c>
      <c r="U75" s="16">
        <v>42157</v>
      </c>
      <c r="V75" s="16">
        <v>9563</v>
      </c>
      <c r="W75" s="16">
        <v>101702</v>
      </c>
      <c r="X75" s="16">
        <v>18256</v>
      </c>
      <c r="Y75" s="16">
        <v>0</v>
      </c>
    </row>
    <row r="76" spans="1:25" s="16" customFormat="1" ht="13.5" customHeight="1">
      <c r="A76" s="16" t="s">
        <v>95</v>
      </c>
      <c r="C76" s="16">
        <v>0</v>
      </c>
      <c r="E76" s="16">
        <v>0</v>
      </c>
      <c r="G76" s="16">
        <v>72134</v>
      </c>
      <c r="I76" s="16">
        <v>1788</v>
      </c>
      <c r="J76" s="1"/>
      <c r="K76" s="1">
        <f t="shared" si="10"/>
        <v>73922</v>
      </c>
      <c r="M76" s="16">
        <f t="shared" si="11"/>
        <v>47482</v>
      </c>
      <c r="O76" s="16">
        <f t="shared" si="12"/>
        <v>14902</v>
      </c>
      <c r="Q76" s="16">
        <v>11538</v>
      </c>
      <c r="S76" s="16">
        <v>36844</v>
      </c>
      <c r="T76" s="16">
        <v>2850</v>
      </c>
      <c r="U76" s="16">
        <v>7788</v>
      </c>
      <c r="V76" s="16">
        <v>3964</v>
      </c>
      <c r="W76" s="16">
        <v>8852</v>
      </c>
      <c r="X76" s="16">
        <v>2086</v>
      </c>
      <c r="Y76" s="16">
        <v>0</v>
      </c>
    </row>
    <row r="77" spans="1:25" s="16" customFormat="1" ht="13.5" customHeight="1">
      <c r="A77" s="16" t="s">
        <v>96</v>
      </c>
      <c r="C77" s="16">
        <v>0</v>
      </c>
      <c r="E77" s="16">
        <v>242281</v>
      </c>
      <c r="G77" s="16">
        <v>128</v>
      </c>
      <c r="I77" s="16">
        <v>81</v>
      </c>
      <c r="J77" s="1"/>
      <c r="K77" s="1">
        <f t="shared" si="10"/>
        <v>242490</v>
      </c>
      <c r="M77" s="16">
        <f t="shared" si="11"/>
        <v>114298</v>
      </c>
      <c r="O77" s="16">
        <f t="shared" si="12"/>
        <v>68620</v>
      </c>
      <c r="Q77" s="16">
        <v>59572</v>
      </c>
      <c r="S77" s="16">
        <v>89940</v>
      </c>
      <c r="T77" s="16">
        <v>0</v>
      </c>
      <c r="U77" s="16">
        <v>24358</v>
      </c>
      <c r="V77" s="16">
        <v>3011</v>
      </c>
      <c r="W77" s="16">
        <v>63363</v>
      </c>
      <c r="X77" s="16">
        <v>2246</v>
      </c>
      <c r="Y77" s="16">
        <v>0</v>
      </c>
    </row>
    <row r="78" spans="1:25" s="16" customFormat="1" ht="13.5" customHeight="1">
      <c r="A78" s="16" t="s">
        <v>97</v>
      </c>
      <c r="C78" s="16">
        <v>0</v>
      </c>
      <c r="E78" s="16">
        <v>366306</v>
      </c>
      <c r="G78" s="16">
        <v>750675</v>
      </c>
      <c r="I78" s="16">
        <v>67150</v>
      </c>
      <c r="J78" s="1"/>
      <c r="K78" s="1">
        <f t="shared" si="10"/>
        <v>1184131</v>
      </c>
      <c r="M78" s="16">
        <f t="shared" si="11"/>
        <v>685691</v>
      </c>
      <c r="O78" s="16">
        <f t="shared" si="12"/>
        <v>371084</v>
      </c>
      <c r="Q78" s="16">
        <v>127356</v>
      </c>
      <c r="S78" s="16">
        <v>341961</v>
      </c>
      <c r="T78" s="16">
        <v>209529</v>
      </c>
      <c r="U78" s="16">
        <v>134201</v>
      </c>
      <c r="V78" s="16">
        <v>15272</v>
      </c>
      <c r="W78" s="16">
        <v>252960</v>
      </c>
      <c r="X78" s="16">
        <v>102852</v>
      </c>
      <c r="Y78" s="16">
        <v>0</v>
      </c>
    </row>
    <row r="79" spans="1:25" s="16" customFormat="1" ht="13.5" customHeight="1">
      <c r="A79" s="16" t="s">
        <v>98</v>
      </c>
      <c r="C79" s="16">
        <v>20252</v>
      </c>
      <c r="E79" s="16">
        <v>111379</v>
      </c>
      <c r="G79" s="16">
        <v>429220</v>
      </c>
      <c r="I79" s="16">
        <v>24104</v>
      </c>
      <c r="J79" s="1"/>
      <c r="K79" s="1">
        <f t="shared" si="10"/>
        <v>584955</v>
      </c>
      <c r="M79" s="16">
        <f t="shared" si="11"/>
        <v>419059</v>
      </c>
      <c r="O79" s="16">
        <f t="shared" si="12"/>
        <v>96120</v>
      </c>
      <c r="Q79" s="16">
        <v>69776</v>
      </c>
      <c r="S79" s="16">
        <v>315952</v>
      </c>
      <c r="T79" s="16">
        <v>25866</v>
      </c>
      <c r="U79" s="16">
        <v>77241</v>
      </c>
      <c r="V79" s="16">
        <v>12562</v>
      </c>
      <c r="W79" s="16">
        <v>79348</v>
      </c>
      <c r="X79" s="16">
        <v>4210</v>
      </c>
      <c r="Y79" s="16">
        <v>0</v>
      </c>
    </row>
    <row r="80" spans="1:25" s="16" customFormat="1" ht="13.5" customHeight="1">
      <c r="A80" s="16" t="s">
        <v>100</v>
      </c>
      <c r="C80" s="16">
        <v>0</v>
      </c>
      <c r="E80" s="16">
        <v>0</v>
      </c>
      <c r="G80" s="16">
        <v>11786</v>
      </c>
      <c r="I80" s="16">
        <v>23202</v>
      </c>
      <c r="J80" s="1"/>
      <c r="K80" s="1">
        <f t="shared" si="10"/>
        <v>34988</v>
      </c>
      <c r="M80" s="16">
        <f t="shared" si="11"/>
        <v>8918</v>
      </c>
      <c r="O80" s="16">
        <f t="shared" si="12"/>
        <v>25816</v>
      </c>
      <c r="Q80" s="16">
        <v>254</v>
      </c>
      <c r="S80" s="16">
        <v>6757</v>
      </c>
      <c r="T80" s="16">
        <v>292</v>
      </c>
      <c r="U80" s="16">
        <v>1869</v>
      </c>
      <c r="V80" s="16">
        <v>0</v>
      </c>
      <c r="W80" s="16">
        <v>24150</v>
      </c>
      <c r="X80" s="16">
        <v>1666</v>
      </c>
      <c r="Y80" s="16">
        <v>0</v>
      </c>
    </row>
    <row r="81" spans="1:25" s="16" customFormat="1" ht="13.5" customHeight="1">
      <c r="A81" s="16" t="s">
        <v>101</v>
      </c>
      <c r="C81" s="16">
        <v>0</v>
      </c>
      <c r="E81" s="16">
        <v>0</v>
      </c>
      <c r="G81" s="16">
        <v>153535</v>
      </c>
      <c r="I81" s="16">
        <v>0</v>
      </c>
      <c r="J81" s="1"/>
      <c r="K81" s="1">
        <f t="shared" si="10"/>
        <v>153535</v>
      </c>
      <c r="M81" s="16">
        <f t="shared" si="11"/>
        <v>55908</v>
      </c>
      <c r="O81" s="16">
        <f t="shared" si="12"/>
        <v>71574</v>
      </c>
      <c r="Q81" s="16">
        <v>26053</v>
      </c>
      <c r="S81" s="16">
        <v>47647</v>
      </c>
      <c r="T81" s="16">
        <v>0</v>
      </c>
      <c r="U81" s="16">
        <v>8261</v>
      </c>
      <c r="V81" s="16">
        <v>3038</v>
      </c>
      <c r="W81" s="16">
        <v>67237</v>
      </c>
      <c r="X81" s="16">
        <v>1299</v>
      </c>
      <c r="Y81" s="16">
        <v>0</v>
      </c>
    </row>
    <row r="82" spans="1:25" s="16" customFormat="1" ht="13.5" customHeight="1">
      <c r="A82" s="16" t="s">
        <v>103</v>
      </c>
      <c r="C82" s="16">
        <v>51138</v>
      </c>
      <c r="E82" s="16">
        <v>331224</v>
      </c>
      <c r="G82" s="16">
        <v>808602</v>
      </c>
      <c r="I82" s="16">
        <v>0</v>
      </c>
      <c r="J82" s="1"/>
      <c r="K82" s="1">
        <f t="shared" si="10"/>
        <v>1190964</v>
      </c>
      <c r="M82" s="16">
        <f t="shared" si="11"/>
        <v>905409</v>
      </c>
      <c r="O82" s="16">
        <f t="shared" si="12"/>
        <v>134621</v>
      </c>
      <c r="Q82" s="16">
        <v>150934</v>
      </c>
      <c r="S82" s="16">
        <v>692849</v>
      </c>
      <c r="T82" s="16">
        <v>22851</v>
      </c>
      <c r="U82" s="16">
        <v>189709</v>
      </c>
      <c r="V82" s="16">
        <v>4091</v>
      </c>
      <c r="W82" s="16">
        <v>115556</v>
      </c>
      <c r="X82" s="16">
        <v>14974</v>
      </c>
      <c r="Y82" s="16">
        <v>0</v>
      </c>
    </row>
    <row r="83" spans="1:25" s="16" customFormat="1" ht="13.5" customHeight="1">
      <c r="A83" s="16" t="s">
        <v>105</v>
      </c>
      <c r="C83" s="16">
        <v>67492</v>
      </c>
      <c r="E83" s="16">
        <v>0</v>
      </c>
      <c r="G83" s="16">
        <v>1882705</v>
      </c>
      <c r="I83" s="16">
        <v>594926</v>
      </c>
      <c r="J83" s="1"/>
      <c r="K83" s="1">
        <f t="shared" si="10"/>
        <v>2545123</v>
      </c>
      <c r="M83" s="16">
        <f t="shared" si="11"/>
        <v>945769</v>
      </c>
      <c r="O83" s="16">
        <f t="shared" si="12"/>
        <v>1599354</v>
      </c>
      <c r="Q83" s="16">
        <v>0</v>
      </c>
      <c r="S83" s="16">
        <v>659297</v>
      </c>
      <c r="T83" s="16">
        <v>92361</v>
      </c>
      <c r="U83" s="16">
        <v>194111</v>
      </c>
      <c r="V83" s="16">
        <v>25203</v>
      </c>
      <c r="W83" s="16">
        <v>560072</v>
      </c>
      <c r="X83" s="16">
        <v>1014079</v>
      </c>
      <c r="Y83" s="16">
        <v>0</v>
      </c>
    </row>
    <row r="84" spans="1:25" s="16" customFormat="1" ht="13.5" customHeight="1">
      <c r="A84" s="16" t="s">
        <v>106</v>
      </c>
      <c r="B84" s="24"/>
      <c r="C84" s="24">
        <f>SUM(C70:C83)</f>
        <v>397568</v>
      </c>
      <c r="D84" s="24"/>
      <c r="E84" s="24">
        <f>SUM(E70:E83)</f>
        <v>2016412</v>
      </c>
      <c r="F84" s="24"/>
      <c r="G84" s="24">
        <f>SUM(G70:G83)</f>
        <v>7197674</v>
      </c>
      <c r="H84" s="24"/>
      <c r="I84" s="24">
        <f>SUM(I70:I83)</f>
        <v>893381</v>
      </c>
      <c r="J84" s="22"/>
      <c r="K84" s="22">
        <f>SUM(K70:K83)</f>
        <v>10505035</v>
      </c>
      <c r="L84" s="24"/>
      <c r="M84" s="24">
        <f>SUM(M70:M83)</f>
        <v>5803200</v>
      </c>
      <c r="N84" s="24"/>
      <c r="O84" s="24">
        <f>SUM(O70:O83)</f>
        <v>3500790</v>
      </c>
      <c r="P84" s="24"/>
      <c r="Q84" s="24">
        <f>SUM(Q70:Q83)</f>
        <v>1201045</v>
      </c>
      <c r="S84" s="16">
        <f aca="true" t="shared" si="13" ref="S84:Y84">SUM(S70:S83)</f>
        <v>3472477</v>
      </c>
      <c r="T84" s="16">
        <f t="shared" si="13"/>
        <v>1146244</v>
      </c>
      <c r="U84" s="16">
        <f t="shared" si="13"/>
        <v>1184479</v>
      </c>
      <c r="V84" s="16">
        <f t="shared" si="13"/>
        <v>129329</v>
      </c>
      <c r="W84" s="16">
        <f t="shared" si="13"/>
        <v>2107981</v>
      </c>
      <c r="X84" s="16">
        <f t="shared" si="13"/>
        <v>1263480</v>
      </c>
      <c r="Y84" s="16">
        <f t="shared" si="13"/>
        <v>0</v>
      </c>
    </row>
    <row r="85" spans="2:17" s="16" customFormat="1" ht="13.5" customHeight="1">
      <c r="B85" s="17"/>
      <c r="C85" s="17"/>
      <c r="D85" s="17"/>
      <c r="E85" s="17"/>
      <c r="F85" s="17"/>
      <c r="G85" s="17"/>
      <c r="H85" s="17"/>
      <c r="I85" s="17"/>
      <c r="J85" s="1"/>
      <c r="K85" s="15"/>
      <c r="L85" s="17"/>
      <c r="M85" s="17"/>
      <c r="N85" s="17"/>
      <c r="O85" s="17"/>
      <c r="P85" s="17"/>
      <c r="Q85" s="17"/>
    </row>
    <row r="86" spans="1:11" s="16" customFormat="1" ht="13.5" customHeight="1">
      <c r="A86" s="16" t="s">
        <v>153</v>
      </c>
      <c r="J86" s="1"/>
      <c r="K86" s="1"/>
    </row>
    <row r="87" spans="1:25" s="16" customFormat="1" ht="13.5" customHeight="1">
      <c r="A87" s="16" t="s">
        <v>110</v>
      </c>
      <c r="B87" s="25"/>
      <c r="C87" s="25">
        <v>0</v>
      </c>
      <c r="D87" s="25"/>
      <c r="E87" s="25">
        <v>0</v>
      </c>
      <c r="F87" s="25"/>
      <c r="G87" s="25">
        <v>0</v>
      </c>
      <c r="H87" s="25"/>
      <c r="I87" s="25">
        <v>966356</v>
      </c>
      <c r="J87" s="23"/>
      <c r="K87" s="23">
        <f>IF((C87+E87+G87+I87)=(M87+O87+Q87),+C87+E87+G87+I87,"error")</f>
        <v>966356</v>
      </c>
      <c r="L87" s="25"/>
      <c r="M87" s="25">
        <f>SUM(S87:U87)</f>
        <v>733526</v>
      </c>
      <c r="N87" s="25"/>
      <c r="O87" s="25">
        <f>SUM(V87:Y87)</f>
        <v>232830</v>
      </c>
      <c r="P87" s="25"/>
      <c r="Q87" s="25">
        <v>0</v>
      </c>
      <c r="S87" s="16">
        <v>356009</v>
      </c>
      <c r="T87" s="16">
        <v>236672</v>
      </c>
      <c r="U87" s="16">
        <v>140845</v>
      </c>
      <c r="V87" s="16">
        <v>50384</v>
      </c>
      <c r="W87" s="16">
        <v>160843</v>
      </c>
      <c r="X87" s="16">
        <v>21603</v>
      </c>
      <c r="Y87" s="16">
        <v>0</v>
      </c>
    </row>
    <row r="88" spans="10:11" s="16" customFormat="1" ht="12">
      <c r="J88" s="1"/>
      <c r="K88" s="1"/>
    </row>
    <row r="89" spans="1:25" s="16" customFormat="1" ht="12">
      <c r="A89" s="16" t="s">
        <v>112</v>
      </c>
      <c r="B89" s="25"/>
      <c r="C89" s="25">
        <f>+C58+C67+C84+C87</f>
        <v>744108</v>
      </c>
      <c r="D89" s="25"/>
      <c r="E89" s="25">
        <f>+E58+E67+E84+E87</f>
        <v>12941291</v>
      </c>
      <c r="F89" s="25"/>
      <c r="G89" s="25">
        <f>+G58+G67+G84+G87</f>
        <v>9592706</v>
      </c>
      <c r="H89" s="25"/>
      <c r="I89" s="25">
        <f>+I58+I67+I84+I87</f>
        <v>2274469</v>
      </c>
      <c r="J89" s="23"/>
      <c r="K89" s="25">
        <f>+K58+K67+K84+K87</f>
        <v>25552574</v>
      </c>
      <c r="L89" s="25"/>
      <c r="M89" s="25">
        <f>+M58+M67+M84+M87</f>
        <v>12658309</v>
      </c>
      <c r="N89" s="25"/>
      <c r="O89" s="25">
        <f>+O58+O67+O84+O87</f>
        <v>8207178</v>
      </c>
      <c r="P89" s="25"/>
      <c r="Q89" s="25">
        <f>+Q58+Q67+Q84+Q87</f>
        <v>4687087</v>
      </c>
      <c r="S89" s="16" t="e">
        <f>#REF!+S67+#REF!+S84+#REF!+#REF!</f>
        <v>#REF!</v>
      </c>
      <c r="T89" s="16" t="e">
        <f>#REF!+T67+#REF!+T84+#REF!+#REF!</f>
        <v>#REF!</v>
      </c>
      <c r="U89" s="16" t="e">
        <f>#REF!+U67+#REF!+U84+#REF!+#REF!</f>
        <v>#REF!</v>
      </c>
      <c r="V89" s="16" t="e">
        <f>#REF!+V67+#REF!+V84+#REF!+#REF!</f>
        <v>#REF!</v>
      </c>
      <c r="W89" s="16" t="e">
        <f>#REF!+W67+#REF!+W84+#REF!+#REF!</f>
        <v>#REF!</v>
      </c>
      <c r="X89" s="16" t="e">
        <f>#REF!+X67+#REF!+X84+#REF!+#REF!</f>
        <v>#REF!</v>
      </c>
      <c r="Y89" s="16" t="e">
        <f>#REF!+Y67+#REF!+Y84+#REF!+#REF!</f>
        <v>#REF!</v>
      </c>
    </row>
    <row r="90" spans="10:11" s="16" customFormat="1" ht="12">
      <c r="J90" s="1"/>
      <c r="K90" s="1"/>
    </row>
    <row r="91" spans="1:11" s="16" customFormat="1" ht="12">
      <c r="A91" s="16" t="s">
        <v>49</v>
      </c>
      <c r="J91" s="1"/>
      <c r="K91" s="1"/>
    </row>
    <row r="92" spans="1:11" s="16" customFormat="1" ht="12">
      <c r="A92" s="16" t="s">
        <v>43</v>
      </c>
      <c r="J92" s="1"/>
      <c r="K92" s="1"/>
    </row>
    <row r="93" spans="1:25" s="16" customFormat="1" ht="12">
      <c r="A93" s="16" t="s">
        <v>69</v>
      </c>
      <c r="C93" s="16">
        <v>0</v>
      </c>
      <c r="E93" s="16">
        <v>0</v>
      </c>
      <c r="G93" s="16">
        <v>0</v>
      </c>
      <c r="I93" s="16">
        <v>2545</v>
      </c>
      <c r="J93" s="1"/>
      <c r="K93" s="1">
        <f aca="true" t="shared" si="14" ref="K93:K99">IF((C93+E93+G93+I93)=(M93+O93+Q93),+C93+E93+G93+I93,"error")</f>
        <v>2545</v>
      </c>
      <c r="M93" s="16">
        <f aca="true" t="shared" si="15" ref="M93:M99">SUM(S93:U93)</f>
        <v>0</v>
      </c>
      <c r="O93" s="16">
        <v>2545</v>
      </c>
      <c r="Q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2545</v>
      </c>
      <c r="X93" s="16">
        <v>0</v>
      </c>
      <c r="Y93" s="16">
        <v>0</v>
      </c>
    </row>
    <row r="94" spans="1:25" s="16" customFormat="1" ht="12">
      <c r="A94" s="16" t="s">
        <v>70</v>
      </c>
      <c r="C94" s="16">
        <v>0</v>
      </c>
      <c r="E94" s="16">
        <v>0</v>
      </c>
      <c r="G94" s="16">
        <v>0</v>
      </c>
      <c r="I94" s="16">
        <v>39362</v>
      </c>
      <c r="J94" s="1"/>
      <c r="K94" s="1">
        <f t="shared" si="14"/>
        <v>39362</v>
      </c>
      <c r="M94" s="16">
        <f t="shared" si="15"/>
        <v>39075</v>
      </c>
      <c r="O94" s="16">
        <v>287</v>
      </c>
      <c r="Q94" s="16">
        <v>0</v>
      </c>
      <c r="S94" s="16">
        <v>36767</v>
      </c>
      <c r="T94" s="16">
        <v>1867</v>
      </c>
      <c r="U94" s="16">
        <v>441</v>
      </c>
      <c r="V94" s="16">
        <v>0</v>
      </c>
      <c r="W94" s="16">
        <v>287</v>
      </c>
      <c r="X94" s="16">
        <v>0</v>
      </c>
      <c r="Y94" s="16">
        <v>0</v>
      </c>
    </row>
    <row r="95" spans="1:25" s="16" customFormat="1" ht="12">
      <c r="A95" s="16" t="s">
        <v>71</v>
      </c>
      <c r="C95" s="16">
        <v>0</v>
      </c>
      <c r="E95" s="16">
        <v>0</v>
      </c>
      <c r="G95" s="16">
        <v>13713</v>
      </c>
      <c r="I95" s="16">
        <v>141358</v>
      </c>
      <c r="J95" s="1"/>
      <c r="K95" s="1">
        <f t="shared" si="14"/>
        <v>155071</v>
      </c>
      <c r="M95" s="16">
        <f t="shared" si="15"/>
        <v>107856</v>
      </c>
      <c r="O95" s="16">
        <v>47215</v>
      </c>
      <c r="Q95" s="16">
        <v>0</v>
      </c>
      <c r="S95" s="16">
        <v>104323</v>
      </c>
      <c r="T95" s="16">
        <v>0</v>
      </c>
      <c r="U95" s="16">
        <v>3533</v>
      </c>
      <c r="V95" s="16">
        <v>2535</v>
      </c>
      <c r="W95" s="16">
        <v>39003</v>
      </c>
      <c r="X95" s="16">
        <v>5677</v>
      </c>
      <c r="Y95" s="16">
        <v>0</v>
      </c>
    </row>
    <row r="96" spans="1:25" s="16" customFormat="1" ht="12">
      <c r="A96" s="16" t="s">
        <v>72</v>
      </c>
      <c r="C96" s="16">
        <v>0</v>
      </c>
      <c r="E96" s="16">
        <v>0</v>
      </c>
      <c r="G96" s="16">
        <v>0</v>
      </c>
      <c r="I96" s="16">
        <v>46040</v>
      </c>
      <c r="J96" s="1"/>
      <c r="K96" s="1">
        <f t="shared" si="14"/>
        <v>46040</v>
      </c>
      <c r="M96" s="16">
        <f t="shared" si="15"/>
        <v>41724</v>
      </c>
      <c r="O96" s="16">
        <v>4316</v>
      </c>
      <c r="Q96" s="16">
        <v>0</v>
      </c>
      <c r="S96" s="16">
        <v>41724</v>
      </c>
      <c r="T96" s="16">
        <v>0</v>
      </c>
      <c r="U96" s="16">
        <v>0</v>
      </c>
      <c r="V96" s="16">
        <v>0</v>
      </c>
      <c r="W96" s="16">
        <v>1816</v>
      </c>
      <c r="X96" s="16">
        <v>2500</v>
      </c>
      <c r="Y96" s="16">
        <v>0</v>
      </c>
    </row>
    <row r="97" spans="1:25" s="16" customFormat="1" ht="12">
      <c r="A97" s="16" t="s">
        <v>73</v>
      </c>
      <c r="C97" s="16">
        <v>0</v>
      </c>
      <c r="E97" s="16">
        <v>0</v>
      </c>
      <c r="G97" s="16">
        <v>0</v>
      </c>
      <c r="I97" s="16">
        <v>56083</v>
      </c>
      <c r="J97" s="1"/>
      <c r="K97" s="1">
        <f t="shared" si="14"/>
        <v>56083</v>
      </c>
      <c r="M97" s="16">
        <f t="shared" si="15"/>
        <v>41799</v>
      </c>
      <c r="O97" s="16">
        <v>14284</v>
      </c>
      <c r="Q97" s="16">
        <v>0</v>
      </c>
      <c r="S97" s="16">
        <v>33326</v>
      </c>
      <c r="T97" s="16">
        <v>5775</v>
      </c>
      <c r="U97" s="16">
        <v>2698</v>
      </c>
      <c r="V97" s="16">
        <v>10946</v>
      </c>
      <c r="W97" s="16">
        <v>2288</v>
      </c>
      <c r="X97" s="16">
        <v>1050</v>
      </c>
      <c r="Y97" s="16">
        <v>0</v>
      </c>
    </row>
    <row r="98" spans="1:25" s="16" customFormat="1" ht="12">
      <c r="A98" s="16" t="s">
        <v>74</v>
      </c>
      <c r="C98" s="16">
        <v>0</v>
      </c>
      <c r="E98" s="16">
        <v>0</v>
      </c>
      <c r="G98" s="16">
        <v>0</v>
      </c>
      <c r="I98" s="16">
        <v>2333</v>
      </c>
      <c r="J98" s="1"/>
      <c r="K98" s="1">
        <f t="shared" si="14"/>
        <v>2333</v>
      </c>
      <c r="M98" s="16">
        <f t="shared" si="15"/>
        <v>2333</v>
      </c>
      <c r="O98" s="16">
        <v>0</v>
      </c>
      <c r="Q98" s="16">
        <v>0</v>
      </c>
      <c r="S98" s="16">
        <v>1678</v>
      </c>
      <c r="T98" s="16">
        <v>655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</row>
    <row r="99" spans="1:25" s="16" customFormat="1" ht="12">
      <c r="A99" s="16" t="s">
        <v>75</v>
      </c>
      <c r="C99" s="16">
        <v>12103</v>
      </c>
      <c r="E99" s="16">
        <v>0</v>
      </c>
      <c r="G99" s="16">
        <v>0</v>
      </c>
      <c r="I99" s="16">
        <v>41274</v>
      </c>
      <c r="J99" s="1"/>
      <c r="K99" s="1">
        <f t="shared" si="14"/>
        <v>53377</v>
      </c>
      <c r="M99" s="16">
        <f t="shared" si="15"/>
        <v>21329</v>
      </c>
      <c r="O99" s="16">
        <v>31318</v>
      </c>
      <c r="Q99" s="16">
        <v>730</v>
      </c>
      <c r="S99" s="16">
        <v>22928</v>
      </c>
      <c r="T99" s="16">
        <v>1246</v>
      </c>
      <c r="U99" s="16">
        <v>-2845</v>
      </c>
      <c r="V99" s="16">
        <v>685</v>
      </c>
      <c r="W99" s="16">
        <v>3187</v>
      </c>
      <c r="X99" s="16">
        <v>27446</v>
      </c>
      <c r="Y99" s="16">
        <v>0</v>
      </c>
    </row>
    <row r="100" spans="1:25" s="16" customFormat="1" ht="12">
      <c r="A100" s="16" t="s">
        <v>76</v>
      </c>
      <c r="B100" s="24"/>
      <c r="C100" s="24">
        <f>SUM(C93:C99)</f>
        <v>12103</v>
      </c>
      <c r="D100" s="24"/>
      <c r="E100" s="24">
        <f>SUM(E93:E99)</f>
        <v>0</v>
      </c>
      <c r="F100" s="24"/>
      <c r="G100" s="24">
        <f>SUM(G93:G99)</f>
        <v>13713</v>
      </c>
      <c r="H100" s="24"/>
      <c r="I100" s="24">
        <f>SUM(I93:I99)</f>
        <v>328995</v>
      </c>
      <c r="J100" s="22"/>
      <c r="K100" s="22">
        <f>SUM(K93:K99)</f>
        <v>354811</v>
      </c>
      <c r="L100" s="24"/>
      <c r="M100" s="24">
        <f>SUM(M93:M99)</f>
        <v>254116</v>
      </c>
      <c r="N100" s="24"/>
      <c r="O100" s="24">
        <f>SUM(O93:O99)</f>
        <v>99965</v>
      </c>
      <c r="P100" s="24"/>
      <c r="Q100" s="24">
        <f>SUM(Q93:Q99)</f>
        <v>730</v>
      </c>
      <c r="S100" s="16">
        <f aca="true" t="shared" si="16" ref="S100:Y100">SUM(S93:S99)</f>
        <v>240746</v>
      </c>
      <c r="T100" s="16">
        <f t="shared" si="16"/>
        <v>9543</v>
      </c>
      <c r="U100" s="16">
        <f t="shared" si="16"/>
        <v>3827</v>
      </c>
      <c r="V100" s="16">
        <f t="shared" si="16"/>
        <v>14166</v>
      </c>
      <c r="W100" s="16">
        <f t="shared" si="16"/>
        <v>49126</v>
      </c>
      <c r="X100" s="16">
        <f t="shared" si="16"/>
        <v>36673</v>
      </c>
      <c r="Y100" s="16">
        <f t="shared" si="16"/>
        <v>0</v>
      </c>
    </row>
    <row r="101" spans="10:11" s="16" customFormat="1" ht="12">
      <c r="J101" s="1"/>
      <c r="K101" s="1"/>
    </row>
    <row r="102" spans="1:11" s="16" customFormat="1" ht="12">
      <c r="A102" s="16" t="s">
        <v>45</v>
      </c>
      <c r="J102" s="1"/>
      <c r="K102" s="1"/>
    </row>
    <row r="103" spans="1:25" s="16" customFormat="1" ht="12">
      <c r="A103" s="16" t="s">
        <v>77</v>
      </c>
      <c r="C103" s="16">
        <v>0</v>
      </c>
      <c r="E103" s="16">
        <v>0</v>
      </c>
      <c r="G103" s="16">
        <v>0</v>
      </c>
      <c r="I103" s="16">
        <v>261871</v>
      </c>
      <c r="J103" s="1"/>
      <c r="K103" s="1">
        <f aca="true" t="shared" si="17" ref="K103:K109">IF((C103+E103+G103+I103)=(M103+O103+Q103),+C103+E103+G103+I103,"error")</f>
        <v>261871</v>
      </c>
      <c r="M103" s="16">
        <f aca="true" t="shared" si="18" ref="M103:M109">SUM(S103:U103)</f>
        <v>185407</v>
      </c>
      <c r="O103" s="16">
        <f aca="true" t="shared" si="19" ref="O103:O109">SUM(V103:Y103)</f>
        <v>76464</v>
      </c>
      <c r="Q103" s="16">
        <v>0</v>
      </c>
      <c r="S103" s="16">
        <v>163958</v>
      </c>
      <c r="T103" s="16">
        <v>5930</v>
      </c>
      <c r="U103" s="16">
        <v>15519</v>
      </c>
      <c r="V103" s="16">
        <v>4817</v>
      </c>
      <c r="W103" s="16">
        <v>65510</v>
      </c>
      <c r="X103" s="16">
        <v>6137</v>
      </c>
      <c r="Y103" s="16">
        <v>0</v>
      </c>
    </row>
    <row r="104" spans="1:25" s="16" customFormat="1" ht="12">
      <c r="A104" s="16" t="s">
        <v>78</v>
      </c>
      <c r="C104" s="16">
        <v>0</v>
      </c>
      <c r="E104" s="16">
        <v>0</v>
      </c>
      <c r="G104" s="16">
        <v>0</v>
      </c>
      <c r="I104" s="16">
        <v>190295</v>
      </c>
      <c r="J104" s="1"/>
      <c r="K104" s="1">
        <f t="shared" si="17"/>
        <v>190295</v>
      </c>
      <c r="M104" s="16">
        <f t="shared" si="18"/>
        <v>150667</v>
      </c>
      <c r="O104" s="16">
        <f t="shared" si="19"/>
        <v>39628</v>
      </c>
      <c r="Q104" s="16">
        <v>0</v>
      </c>
      <c r="S104" s="16">
        <v>81464</v>
      </c>
      <c r="T104" s="16">
        <v>45031</v>
      </c>
      <c r="U104" s="16">
        <v>24172</v>
      </c>
      <c r="V104" s="16">
        <v>18175</v>
      </c>
      <c r="W104" s="16">
        <v>19852</v>
      </c>
      <c r="X104" s="16">
        <v>1601</v>
      </c>
      <c r="Y104" s="16">
        <v>0</v>
      </c>
    </row>
    <row r="105" spans="1:25" s="16" customFormat="1" ht="12">
      <c r="A105" s="16" t="s">
        <v>79</v>
      </c>
      <c r="C105" s="16">
        <v>0</v>
      </c>
      <c r="E105" s="16">
        <v>0</v>
      </c>
      <c r="G105" s="16">
        <v>0</v>
      </c>
      <c r="I105" s="16">
        <v>6431</v>
      </c>
      <c r="J105" s="1"/>
      <c r="K105" s="1">
        <f t="shared" si="17"/>
        <v>6431</v>
      </c>
      <c r="M105" s="16">
        <f t="shared" si="18"/>
        <v>4080</v>
      </c>
      <c r="O105" s="16">
        <f t="shared" si="19"/>
        <v>2351</v>
      </c>
      <c r="Q105" s="16">
        <v>0</v>
      </c>
      <c r="S105" s="16">
        <v>4080</v>
      </c>
      <c r="T105" s="16">
        <v>0</v>
      </c>
      <c r="U105" s="16">
        <v>0</v>
      </c>
      <c r="V105" s="16">
        <v>2290</v>
      </c>
      <c r="W105" s="16">
        <v>61</v>
      </c>
      <c r="X105" s="16">
        <v>0</v>
      </c>
      <c r="Y105" s="16">
        <v>0</v>
      </c>
    </row>
    <row r="106" spans="1:25" s="16" customFormat="1" ht="12">
      <c r="A106" s="16" t="s">
        <v>80</v>
      </c>
      <c r="C106" s="16">
        <v>0</v>
      </c>
      <c r="E106" s="16">
        <v>0</v>
      </c>
      <c r="G106" s="16">
        <v>0</v>
      </c>
      <c r="I106" s="16">
        <v>52801</v>
      </c>
      <c r="J106" s="1"/>
      <c r="K106" s="1">
        <f t="shared" si="17"/>
        <v>52801</v>
      </c>
      <c r="M106" s="16">
        <f t="shared" si="18"/>
        <v>20469</v>
      </c>
      <c r="O106" s="16">
        <f t="shared" si="19"/>
        <v>32332</v>
      </c>
      <c r="Q106" s="16">
        <v>0</v>
      </c>
      <c r="S106" s="16">
        <v>15287</v>
      </c>
      <c r="T106" s="16">
        <v>0</v>
      </c>
      <c r="U106" s="16">
        <v>5182</v>
      </c>
      <c r="V106" s="16">
        <v>7874</v>
      </c>
      <c r="W106" s="16">
        <v>16759</v>
      </c>
      <c r="X106" s="16">
        <v>7699</v>
      </c>
      <c r="Y106" s="16">
        <v>0</v>
      </c>
    </row>
    <row r="107" spans="1:25" s="16" customFormat="1" ht="12">
      <c r="A107" s="16" t="s">
        <v>81</v>
      </c>
      <c r="C107" s="16">
        <v>0</v>
      </c>
      <c r="E107" s="16">
        <v>0</v>
      </c>
      <c r="G107" s="16">
        <v>0</v>
      </c>
      <c r="I107" s="16">
        <v>4599318</v>
      </c>
      <c r="J107" s="1"/>
      <c r="K107" s="1">
        <f t="shared" si="17"/>
        <v>4599318</v>
      </c>
      <c r="M107" s="16">
        <f t="shared" si="18"/>
        <v>2962216</v>
      </c>
      <c r="O107" s="16">
        <f t="shared" si="19"/>
        <v>1637102</v>
      </c>
      <c r="Q107" s="16">
        <v>0</v>
      </c>
      <c r="S107" s="16">
        <v>2354550</v>
      </c>
      <c r="T107" s="16">
        <v>357134</v>
      </c>
      <c r="U107" s="16">
        <v>250532</v>
      </c>
      <c r="V107" s="16">
        <v>34072</v>
      </c>
      <c r="W107" s="16">
        <v>937911</v>
      </c>
      <c r="X107" s="16">
        <v>665119</v>
      </c>
      <c r="Y107" s="16">
        <v>0</v>
      </c>
    </row>
    <row r="108" spans="1:25" s="16" customFormat="1" ht="12">
      <c r="A108" s="16" t="s">
        <v>82</v>
      </c>
      <c r="C108" s="16">
        <v>0</v>
      </c>
      <c r="E108" s="16">
        <v>0</v>
      </c>
      <c r="G108" s="16">
        <v>0</v>
      </c>
      <c r="I108" s="16">
        <v>154525</v>
      </c>
      <c r="J108" s="1"/>
      <c r="K108" s="1">
        <f t="shared" si="17"/>
        <v>154525</v>
      </c>
      <c r="M108" s="16">
        <f t="shared" si="18"/>
        <v>108133</v>
      </c>
      <c r="O108" s="16">
        <f t="shared" si="19"/>
        <v>46392</v>
      </c>
      <c r="Q108" s="16">
        <v>0</v>
      </c>
      <c r="S108" s="16">
        <v>74070</v>
      </c>
      <c r="T108" s="16">
        <v>21316</v>
      </c>
      <c r="U108" s="16">
        <v>12747</v>
      </c>
      <c r="V108" s="16">
        <v>9117</v>
      </c>
      <c r="W108" s="16">
        <v>23867</v>
      </c>
      <c r="X108" s="16">
        <v>13408</v>
      </c>
      <c r="Y108" s="16">
        <v>0</v>
      </c>
    </row>
    <row r="109" spans="1:25" s="16" customFormat="1" ht="12">
      <c r="A109" s="16" t="s">
        <v>83</v>
      </c>
      <c r="C109" s="16">
        <v>0</v>
      </c>
      <c r="E109" s="16">
        <v>0</v>
      </c>
      <c r="G109" s="16">
        <v>0</v>
      </c>
      <c r="I109" s="16">
        <v>418870</v>
      </c>
      <c r="J109" s="1"/>
      <c r="K109" s="1">
        <f t="shared" si="17"/>
        <v>418870</v>
      </c>
      <c r="M109" s="16">
        <f t="shared" si="18"/>
        <v>220276</v>
      </c>
      <c r="O109" s="16">
        <f t="shared" si="19"/>
        <v>198594</v>
      </c>
      <c r="Q109" s="16">
        <v>0</v>
      </c>
      <c r="S109" s="16">
        <v>167222</v>
      </c>
      <c r="T109" s="16">
        <v>7053</v>
      </c>
      <c r="U109" s="16">
        <v>46001</v>
      </c>
      <c r="V109" s="16">
        <v>4765</v>
      </c>
      <c r="W109" s="16">
        <v>90171</v>
      </c>
      <c r="X109" s="16">
        <v>103658</v>
      </c>
      <c r="Y109" s="16">
        <v>0</v>
      </c>
    </row>
    <row r="110" spans="1:26" ht="12">
      <c r="A110" s="16" t="s">
        <v>85</v>
      </c>
      <c r="B110" s="24"/>
      <c r="C110" s="24">
        <f>SUM(C103:C109)</f>
        <v>0</v>
      </c>
      <c r="D110" s="24"/>
      <c r="E110" s="24">
        <f>SUM(E103:E109)</f>
        <v>0</v>
      </c>
      <c r="F110" s="24"/>
      <c r="G110" s="24">
        <f>SUM(G103:G109)</f>
        <v>0</v>
      </c>
      <c r="H110" s="24"/>
      <c r="I110" s="24">
        <f>SUM(I103:I109)</f>
        <v>5684111</v>
      </c>
      <c r="J110" s="22"/>
      <c r="K110" s="22">
        <f>SUM(K103:K109)</f>
        <v>5684111</v>
      </c>
      <c r="L110" s="24"/>
      <c r="M110" s="24">
        <f>SUM(M103:M109)</f>
        <v>3651248</v>
      </c>
      <c r="N110" s="24"/>
      <c r="O110" s="24">
        <f>SUM(O103:O109)</f>
        <v>2032863</v>
      </c>
      <c r="P110" s="24"/>
      <c r="Q110" s="24">
        <f>SUM(Q103:Q109)</f>
        <v>0</v>
      </c>
      <c r="R110" s="16"/>
      <c r="S110" s="16">
        <f aca="true" t="shared" si="20" ref="S110:Y110">SUM(S103:S109)</f>
        <v>2860631</v>
      </c>
      <c r="T110" s="16">
        <f t="shared" si="20"/>
        <v>436464</v>
      </c>
      <c r="U110" s="16">
        <f t="shared" si="20"/>
        <v>354153</v>
      </c>
      <c r="V110" s="16">
        <f t="shared" si="20"/>
        <v>81110</v>
      </c>
      <c r="W110" s="16">
        <f t="shared" si="20"/>
        <v>1154131</v>
      </c>
      <c r="X110" s="16">
        <f t="shared" si="20"/>
        <v>797622</v>
      </c>
      <c r="Y110" s="16">
        <f t="shared" si="20"/>
        <v>0</v>
      </c>
      <c r="Z110" s="16"/>
    </row>
    <row r="111" spans="1:26" ht="12">
      <c r="A111" s="16"/>
      <c r="B111" s="16"/>
      <c r="C111" s="16"/>
      <c r="D111" s="16"/>
      <c r="E111" s="16"/>
      <c r="F111" s="16"/>
      <c r="G111" s="16"/>
      <c r="H111" s="16"/>
      <c r="I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2">
      <c r="A112" s="16" t="s">
        <v>46</v>
      </c>
      <c r="B112" s="16"/>
      <c r="C112" s="16"/>
      <c r="D112" s="16"/>
      <c r="E112" s="16"/>
      <c r="F112" s="16"/>
      <c r="G112" s="16"/>
      <c r="H112" s="16"/>
      <c r="I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2">
      <c r="A113" s="16" t="s">
        <v>86</v>
      </c>
      <c r="B113" s="16"/>
      <c r="C113" s="16">
        <v>0</v>
      </c>
      <c r="D113" s="16"/>
      <c r="E113" s="16">
        <v>0</v>
      </c>
      <c r="F113" s="16"/>
      <c r="G113" s="16">
        <v>0</v>
      </c>
      <c r="H113" s="16"/>
      <c r="I113" s="16">
        <v>2684919</v>
      </c>
      <c r="K113" s="1">
        <f aca="true" t="shared" si="21" ref="K113:K133">IF((C113+E113+G113+I113)=(M113+O113+Q113),+C113+E113+G113+I113,"error")</f>
        <v>2684919</v>
      </c>
      <c r="L113" s="16"/>
      <c r="M113" s="16">
        <f aca="true" t="shared" si="22" ref="M113:M133">SUM(S113:U113)</f>
        <v>2415243</v>
      </c>
      <c r="N113" s="16"/>
      <c r="O113" s="16">
        <f aca="true" t="shared" si="23" ref="O113:O133">SUM(V113:Y113)</f>
        <v>269676</v>
      </c>
      <c r="P113" s="16"/>
      <c r="Q113" s="16">
        <v>0</v>
      </c>
      <c r="R113" s="16"/>
      <c r="S113" s="16">
        <v>2321265</v>
      </c>
      <c r="T113" s="16">
        <v>69956</v>
      </c>
      <c r="U113" s="16">
        <v>24022</v>
      </c>
      <c r="V113" s="16">
        <v>7998</v>
      </c>
      <c r="W113" s="16">
        <v>258927</v>
      </c>
      <c r="X113" s="16">
        <v>2751</v>
      </c>
      <c r="Y113" s="16">
        <v>0</v>
      </c>
      <c r="Z113" s="16"/>
    </row>
    <row r="114" spans="1:26" ht="12">
      <c r="A114" s="16" t="s">
        <v>87</v>
      </c>
      <c r="B114" s="16"/>
      <c r="C114" s="16">
        <v>1168191</v>
      </c>
      <c r="D114" s="16"/>
      <c r="E114" s="16">
        <v>299472</v>
      </c>
      <c r="F114" s="16"/>
      <c r="G114" s="16">
        <v>121696</v>
      </c>
      <c r="H114" s="16"/>
      <c r="I114" s="16">
        <v>1765756</v>
      </c>
      <c r="K114" s="1">
        <f t="shared" si="21"/>
        <v>3355115</v>
      </c>
      <c r="L114" s="16"/>
      <c r="M114" s="16">
        <f t="shared" si="22"/>
        <v>2839125</v>
      </c>
      <c r="N114" s="16"/>
      <c r="O114" s="16">
        <f t="shared" si="23"/>
        <v>475605</v>
      </c>
      <c r="P114" s="16"/>
      <c r="Q114" s="16">
        <v>40385</v>
      </c>
      <c r="R114" s="16"/>
      <c r="S114" s="16">
        <v>2351368</v>
      </c>
      <c r="T114" s="16">
        <v>138457</v>
      </c>
      <c r="U114" s="16">
        <v>349300</v>
      </c>
      <c r="V114" s="16">
        <v>116639</v>
      </c>
      <c r="W114" s="16">
        <v>306928</v>
      </c>
      <c r="X114" s="16">
        <v>52038</v>
      </c>
      <c r="Y114" s="16">
        <v>0</v>
      </c>
      <c r="Z114" s="16"/>
    </row>
    <row r="115" spans="1:26" ht="12">
      <c r="A115" s="16" t="s">
        <v>88</v>
      </c>
      <c r="B115" s="16"/>
      <c r="C115" s="16">
        <v>0</v>
      </c>
      <c r="D115" s="16"/>
      <c r="E115" s="16">
        <v>0</v>
      </c>
      <c r="F115" s="16"/>
      <c r="G115" s="16">
        <v>-13703</v>
      </c>
      <c r="H115" s="16"/>
      <c r="I115" s="16">
        <v>2381455</v>
      </c>
      <c r="K115" s="1">
        <f t="shared" si="21"/>
        <v>2367752</v>
      </c>
      <c r="L115" s="16"/>
      <c r="M115" s="16">
        <f t="shared" si="22"/>
        <v>1902633</v>
      </c>
      <c r="N115" s="16"/>
      <c r="O115" s="16">
        <f t="shared" si="23"/>
        <v>465119</v>
      </c>
      <c r="P115" s="16"/>
      <c r="Q115" s="16">
        <v>0</v>
      </c>
      <c r="R115" s="16"/>
      <c r="S115" s="16">
        <v>1521408</v>
      </c>
      <c r="T115" s="16">
        <v>280605</v>
      </c>
      <c r="U115" s="16">
        <v>100620</v>
      </c>
      <c r="V115" s="16">
        <v>72149</v>
      </c>
      <c r="W115" s="16">
        <v>385620</v>
      </c>
      <c r="X115" s="16">
        <v>7350</v>
      </c>
      <c r="Y115" s="16">
        <v>0</v>
      </c>
      <c r="Z115" s="16"/>
    </row>
    <row r="116" spans="1:26" ht="12">
      <c r="A116" s="16" t="s">
        <v>89</v>
      </c>
      <c r="B116" s="16"/>
      <c r="C116" s="16">
        <v>6191901</v>
      </c>
      <c r="D116" s="16"/>
      <c r="E116" s="16">
        <v>0</v>
      </c>
      <c r="F116" s="16"/>
      <c r="G116" s="16">
        <v>0</v>
      </c>
      <c r="H116" s="16"/>
      <c r="I116" s="16">
        <v>1461004</v>
      </c>
      <c r="K116" s="1">
        <f t="shared" si="21"/>
        <v>7652905</v>
      </c>
      <c r="L116" s="16"/>
      <c r="M116" s="16">
        <f t="shared" si="22"/>
        <v>7155115</v>
      </c>
      <c r="N116" s="16"/>
      <c r="O116" s="16">
        <f t="shared" si="23"/>
        <v>462956</v>
      </c>
      <c r="P116" s="16"/>
      <c r="Q116" s="16">
        <v>34834</v>
      </c>
      <c r="R116" s="16"/>
      <c r="S116" s="16">
        <v>3790674</v>
      </c>
      <c r="T116" s="16">
        <v>2136175</v>
      </c>
      <c r="U116" s="16">
        <v>1228266</v>
      </c>
      <c r="V116" s="16">
        <v>59925</v>
      </c>
      <c r="W116" s="16">
        <v>393262</v>
      </c>
      <c r="X116" s="16">
        <v>9769</v>
      </c>
      <c r="Y116" s="16">
        <v>0</v>
      </c>
      <c r="Z116" s="16"/>
    </row>
    <row r="117" spans="1:26" ht="12">
      <c r="A117" s="16" t="s">
        <v>90</v>
      </c>
      <c r="B117" s="16"/>
      <c r="C117" s="16">
        <v>188456</v>
      </c>
      <c r="D117" s="16"/>
      <c r="E117" s="16">
        <v>239391</v>
      </c>
      <c r="F117" s="16"/>
      <c r="G117" s="16">
        <v>759857</v>
      </c>
      <c r="H117" s="16"/>
      <c r="I117" s="16">
        <v>5402016</v>
      </c>
      <c r="K117" s="1">
        <f t="shared" si="21"/>
        <v>6589720</v>
      </c>
      <c r="L117" s="16"/>
      <c r="M117" s="16">
        <f t="shared" si="22"/>
        <v>5842019</v>
      </c>
      <c r="N117" s="16"/>
      <c r="O117" s="16">
        <f t="shared" si="23"/>
        <v>747701</v>
      </c>
      <c r="P117" s="16"/>
      <c r="Q117" s="16">
        <v>0</v>
      </c>
      <c r="R117" s="16"/>
      <c r="S117" s="16">
        <v>4779014</v>
      </c>
      <c r="T117" s="16">
        <v>700695</v>
      </c>
      <c r="U117" s="16">
        <v>362310</v>
      </c>
      <c r="V117" s="16">
        <v>107126</v>
      </c>
      <c r="W117" s="16">
        <v>622602</v>
      </c>
      <c r="X117" s="16">
        <v>17973</v>
      </c>
      <c r="Y117" s="16">
        <v>0</v>
      </c>
      <c r="Z117" s="16"/>
    </row>
    <row r="118" spans="1:26" ht="12">
      <c r="A118" s="16" t="s">
        <v>91</v>
      </c>
      <c r="B118" s="16"/>
      <c r="C118" s="16">
        <v>0</v>
      </c>
      <c r="D118" s="16"/>
      <c r="E118" s="16">
        <v>0</v>
      </c>
      <c r="F118" s="16"/>
      <c r="G118" s="16">
        <v>34803</v>
      </c>
      <c r="H118" s="16"/>
      <c r="I118" s="16">
        <v>1261268</v>
      </c>
      <c r="K118" s="1">
        <f t="shared" si="21"/>
        <v>1296071</v>
      </c>
      <c r="L118" s="16"/>
      <c r="M118" s="16">
        <f t="shared" si="22"/>
        <v>1245652</v>
      </c>
      <c r="N118" s="16"/>
      <c r="O118" s="16">
        <f t="shared" si="23"/>
        <v>50419</v>
      </c>
      <c r="P118" s="16"/>
      <c r="Q118" s="16">
        <v>0</v>
      </c>
      <c r="R118" s="16"/>
      <c r="S118" s="16">
        <v>1008228</v>
      </c>
      <c r="T118" s="16">
        <v>115888</v>
      </c>
      <c r="U118" s="16">
        <v>121536</v>
      </c>
      <c r="V118" s="16">
        <v>7917</v>
      </c>
      <c r="W118" s="16">
        <v>35891</v>
      </c>
      <c r="X118" s="16">
        <v>6611</v>
      </c>
      <c r="Y118" s="16">
        <v>0</v>
      </c>
      <c r="Z118" s="16"/>
    </row>
    <row r="119" spans="1:26" ht="12">
      <c r="A119" s="16" t="s">
        <v>92</v>
      </c>
      <c r="B119" s="16"/>
      <c r="C119" s="16">
        <v>0</v>
      </c>
      <c r="D119" s="16"/>
      <c r="E119" s="16">
        <v>8691</v>
      </c>
      <c r="F119" s="16"/>
      <c r="G119" s="16">
        <v>0</v>
      </c>
      <c r="H119" s="16"/>
      <c r="I119" s="16">
        <v>5421486</v>
      </c>
      <c r="K119" s="1">
        <f t="shared" si="21"/>
        <v>5430177</v>
      </c>
      <c r="L119" s="16"/>
      <c r="M119" s="16">
        <f t="shared" si="22"/>
        <v>4867127</v>
      </c>
      <c r="N119" s="16"/>
      <c r="O119" s="16">
        <f t="shared" si="23"/>
        <v>563050</v>
      </c>
      <c r="P119" s="16"/>
      <c r="Q119" s="16">
        <v>0</v>
      </c>
      <c r="R119" s="16"/>
      <c r="S119" s="16">
        <v>3757590</v>
      </c>
      <c r="T119" s="16">
        <v>668125</v>
      </c>
      <c r="U119" s="16">
        <v>441412</v>
      </c>
      <c r="V119" s="16">
        <v>90376</v>
      </c>
      <c r="W119" s="16">
        <v>456012</v>
      </c>
      <c r="X119" s="16">
        <v>16662</v>
      </c>
      <c r="Y119" s="16">
        <v>0</v>
      </c>
      <c r="Z119" s="16"/>
    </row>
    <row r="120" spans="1:26" ht="12">
      <c r="A120" s="16" t="s">
        <v>93</v>
      </c>
      <c r="B120" s="16"/>
      <c r="C120" s="16">
        <v>1352316</v>
      </c>
      <c r="D120" s="16"/>
      <c r="E120" s="16">
        <v>0</v>
      </c>
      <c r="F120" s="16"/>
      <c r="G120" s="16">
        <v>0</v>
      </c>
      <c r="H120" s="16"/>
      <c r="I120" s="16">
        <v>3927530</v>
      </c>
      <c r="K120" s="1">
        <f t="shared" si="21"/>
        <v>5279846</v>
      </c>
      <c r="L120" s="16"/>
      <c r="M120" s="16">
        <f t="shared" si="22"/>
        <v>4745907</v>
      </c>
      <c r="N120" s="16"/>
      <c r="O120" s="16">
        <f t="shared" si="23"/>
        <v>422927</v>
      </c>
      <c r="P120" s="16"/>
      <c r="Q120" s="16">
        <v>111012</v>
      </c>
      <c r="R120" s="16"/>
      <c r="S120" s="16">
        <v>3928938</v>
      </c>
      <c r="T120" s="16">
        <v>380969</v>
      </c>
      <c r="U120" s="16">
        <v>436000</v>
      </c>
      <c r="V120" s="16">
        <v>114256</v>
      </c>
      <c r="W120" s="16">
        <v>296436</v>
      </c>
      <c r="X120" s="16">
        <v>12235</v>
      </c>
      <c r="Y120" s="16">
        <v>0</v>
      </c>
      <c r="Z120" s="16"/>
    </row>
    <row r="121" spans="1:26" ht="12">
      <c r="A121" s="16" t="s">
        <v>94</v>
      </c>
      <c r="B121" s="16"/>
      <c r="C121" s="16">
        <v>0</v>
      </c>
      <c r="D121" s="16"/>
      <c r="E121" s="16">
        <v>0</v>
      </c>
      <c r="F121" s="16"/>
      <c r="G121" s="16">
        <v>0</v>
      </c>
      <c r="H121" s="16"/>
      <c r="I121" s="16">
        <v>1316921</v>
      </c>
      <c r="K121" s="1">
        <f t="shared" si="21"/>
        <v>1316921</v>
      </c>
      <c r="L121" s="16"/>
      <c r="M121" s="16">
        <f t="shared" si="22"/>
        <v>1152982</v>
      </c>
      <c r="N121" s="16"/>
      <c r="O121" s="16">
        <f t="shared" si="23"/>
        <v>163939</v>
      </c>
      <c r="P121" s="16"/>
      <c r="Q121" s="16">
        <v>0</v>
      </c>
      <c r="R121" s="16"/>
      <c r="S121" s="16">
        <v>979008</v>
      </c>
      <c r="T121" s="16">
        <v>90748</v>
      </c>
      <c r="U121" s="16">
        <v>83226</v>
      </c>
      <c r="V121" s="16">
        <v>45079</v>
      </c>
      <c r="W121" s="16">
        <v>64065</v>
      </c>
      <c r="X121" s="16">
        <v>54795</v>
      </c>
      <c r="Y121" s="16">
        <v>0</v>
      </c>
      <c r="Z121" s="16"/>
    </row>
    <row r="122" spans="1:26" ht="12">
      <c r="A122" s="16" t="s">
        <v>95</v>
      </c>
      <c r="B122" s="16"/>
      <c r="C122" s="16">
        <v>0</v>
      </c>
      <c r="D122" s="16"/>
      <c r="E122" s="16">
        <v>0</v>
      </c>
      <c r="F122" s="16"/>
      <c r="G122" s="16">
        <v>0</v>
      </c>
      <c r="H122" s="16"/>
      <c r="I122" s="16">
        <v>944398</v>
      </c>
      <c r="K122" s="1">
        <f t="shared" si="21"/>
        <v>944398</v>
      </c>
      <c r="L122" s="16"/>
      <c r="M122" s="16">
        <f t="shared" si="22"/>
        <v>919016</v>
      </c>
      <c r="N122" s="16"/>
      <c r="O122" s="16">
        <f t="shared" si="23"/>
        <v>25382</v>
      </c>
      <c r="P122" s="16"/>
      <c r="Q122" s="16">
        <v>0</v>
      </c>
      <c r="R122" s="16"/>
      <c r="S122" s="16">
        <v>830957</v>
      </c>
      <c r="T122" s="16">
        <v>36337</v>
      </c>
      <c r="U122" s="16">
        <v>51722</v>
      </c>
      <c r="V122" s="16">
        <v>6514</v>
      </c>
      <c r="W122" s="16">
        <v>18868</v>
      </c>
      <c r="X122" s="16">
        <v>0</v>
      </c>
      <c r="Y122" s="16">
        <v>0</v>
      </c>
      <c r="Z122" s="16"/>
    </row>
    <row r="123" spans="1:26" ht="12">
      <c r="A123" s="16" t="s">
        <v>96</v>
      </c>
      <c r="B123" s="16"/>
      <c r="C123" s="16">
        <v>0</v>
      </c>
      <c r="D123" s="16"/>
      <c r="E123" s="16">
        <v>0</v>
      </c>
      <c r="F123" s="16"/>
      <c r="G123" s="16">
        <v>0</v>
      </c>
      <c r="H123" s="16"/>
      <c r="I123" s="16">
        <v>1381728</v>
      </c>
      <c r="K123" s="1">
        <f t="shared" si="21"/>
        <v>1381728</v>
      </c>
      <c r="L123" s="16"/>
      <c r="M123" s="16">
        <f t="shared" si="22"/>
        <v>1199916</v>
      </c>
      <c r="N123" s="16"/>
      <c r="O123" s="16">
        <f t="shared" si="23"/>
        <v>181812</v>
      </c>
      <c r="P123" s="16"/>
      <c r="Q123" s="16">
        <v>0</v>
      </c>
      <c r="R123" s="16"/>
      <c r="S123" s="16">
        <v>968237</v>
      </c>
      <c r="T123" s="16">
        <v>113765</v>
      </c>
      <c r="U123" s="16">
        <v>117914</v>
      </c>
      <c r="V123" s="16">
        <v>73133</v>
      </c>
      <c r="W123" s="16">
        <v>106134</v>
      </c>
      <c r="X123" s="16">
        <v>2545</v>
      </c>
      <c r="Y123" s="16">
        <v>0</v>
      </c>
      <c r="Z123" s="16"/>
    </row>
    <row r="124" spans="1:26" ht="12">
      <c r="A124" s="16" t="s">
        <v>97</v>
      </c>
      <c r="B124" s="16"/>
      <c r="C124" s="16">
        <v>638809</v>
      </c>
      <c r="D124" s="16"/>
      <c r="E124" s="16">
        <v>0</v>
      </c>
      <c r="F124" s="16"/>
      <c r="G124" s="16">
        <v>144763</v>
      </c>
      <c r="H124" s="16"/>
      <c r="I124" s="16">
        <v>6115638</v>
      </c>
      <c r="K124" s="1">
        <f t="shared" si="21"/>
        <v>6899210</v>
      </c>
      <c r="L124" s="16"/>
      <c r="M124" s="16">
        <f t="shared" si="22"/>
        <v>6453846</v>
      </c>
      <c r="N124" s="16"/>
      <c r="O124" s="16">
        <f t="shared" si="23"/>
        <v>445364</v>
      </c>
      <c r="P124" s="16"/>
      <c r="Q124" s="16">
        <v>0</v>
      </c>
      <c r="R124" s="16"/>
      <c r="S124" s="16">
        <v>4166662</v>
      </c>
      <c r="T124" s="16">
        <v>1654709</v>
      </c>
      <c r="U124" s="16">
        <v>632475</v>
      </c>
      <c r="V124" s="16">
        <v>102597</v>
      </c>
      <c r="W124" s="16">
        <v>331402</v>
      </c>
      <c r="X124" s="16">
        <v>11365</v>
      </c>
      <c r="Y124" s="16">
        <v>0</v>
      </c>
      <c r="Z124" s="16"/>
    </row>
    <row r="125" spans="1:26" ht="12">
      <c r="A125" s="16" t="s">
        <v>98</v>
      </c>
      <c r="B125" s="16"/>
      <c r="C125" s="16">
        <v>561160</v>
      </c>
      <c r="D125" s="16"/>
      <c r="E125" s="16">
        <v>0</v>
      </c>
      <c r="F125" s="16"/>
      <c r="G125" s="16">
        <v>0</v>
      </c>
      <c r="H125" s="16"/>
      <c r="I125" s="16">
        <v>1310520</v>
      </c>
      <c r="K125" s="1">
        <f t="shared" si="21"/>
        <v>1871680</v>
      </c>
      <c r="L125" s="16"/>
      <c r="M125" s="16">
        <f t="shared" si="22"/>
        <v>1687384</v>
      </c>
      <c r="N125" s="16"/>
      <c r="O125" s="16">
        <f t="shared" si="23"/>
        <v>184296</v>
      </c>
      <c r="P125" s="16"/>
      <c r="Q125" s="16">
        <v>0</v>
      </c>
      <c r="R125" s="16"/>
      <c r="S125" s="16">
        <v>1324330</v>
      </c>
      <c r="T125" s="16">
        <v>225711</v>
      </c>
      <c r="U125" s="16">
        <v>137343</v>
      </c>
      <c r="V125" s="16">
        <v>47760</v>
      </c>
      <c r="W125" s="16">
        <v>120451</v>
      </c>
      <c r="X125" s="16">
        <v>16085</v>
      </c>
      <c r="Y125" s="16">
        <v>0</v>
      </c>
      <c r="Z125" s="16"/>
    </row>
    <row r="126" spans="1:26" ht="12">
      <c r="A126" s="16" t="s">
        <v>99</v>
      </c>
      <c r="B126" s="16"/>
      <c r="C126" s="16">
        <v>11512</v>
      </c>
      <c r="D126" s="16"/>
      <c r="E126" s="16">
        <v>0</v>
      </c>
      <c r="F126" s="16"/>
      <c r="G126" s="16">
        <v>0</v>
      </c>
      <c r="H126" s="16"/>
      <c r="I126" s="16">
        <v>3844844</v>
      </c>
      <c r="K126" s="1">
        <f t="shared" si="21"/>
        <v>3856356</v>
      </c>
      <c r="L126" s="16"/>
      <c r="M126" s="16">
        <f t="shared" si="22"/>
        <v>3581371</v>
      </c>
      <c r="N126" s="16"/>
      <c r="O126" s="16">
        <f t="shared" si="23"/>
        <v>274985</v>
      </c>
      <c r="P126" s="16"/>
      <c r="Q126" s="16">
        <v>0</v>
      </c>
      <c r="R126" s="16"/>
      <c r="S126" s="16">
        <v>3054081</v>
      </c>
      <c r="T126" s="16">
        <v>237221</v>
      </c>
      <c r="U126" s="16">
        <v>290069</v>
      </c>
      <c r="V126" s="16">
        <v>93615</v>
      </c>
      <c r="W126" s="16">
        <v>174704</v>
      </c>
      <c r="X126" s="16">
        <v>6666</v>
      </c>
      <c r="Y126" s="16">
        <v>0</v>
      </c>
      <c r="Z126" s="16"/>
    </row>
    <row r="127" spans="1:26" ht="12">
      <c r="A127" s="16" t="s">
        <v>100</v>
      </c>
      <c r="B127" s="16"/>
      <c r="C127" s="16">
        <v>0</v>
      </c>
      <c r="D127" s="16"/>
      <c r="E127" s="16">
        <v>0</v>
      </c>
      <c r="F127" s="16"/>
      <c r="G127" s="16">
        <v>1740524</v>
      </c>
      <c r="H127" s="16"/>
      <c r="I127" s="16">
        <v>8056987</v>
      </c>
      <c r="K127" s="1">
        <f t="shared" si="21"/>
        <v>9797511</v>
      </c>
      <c r="L127" s="16"/>
      <c r="M127" s="16">
        <f t="shared" si="22"/>
        <v>8855907</v>
      </c>
      <c r="N127" s="16"/>
      <c r="O127" s="16">
        <f t="shared" si="23"/>
        <v>941604</v>
      </c>
      <c r="P127" s="16"/>
      <c r="Q127" s="16">
        <v>0</v>
      </c>
      <c r="R127" s="16"/>
      <c r="S127" s="16">
        <v>7224415</v>
      </c>
      <c r="T127" s="16">
        <v>920819</v>
      </c>
      <c r="U127" s="16">
        <v>710673</v>
      </c>
      <c r="V127" s="16">
        <v>188349</v>
      </c>
      <c r="W127" s="16">
        <v>727343</v>
      </c>
      <c r="X127" s="16">
        <v>25912</v>
      </c>
      <c r="Y127" s="16">
        <v>0</v>
      </c>
      <c r="Z127" s="16"/>
    </row>
    <row r="128" spans="1:26" ht="12">
      <c r="A128" s="16" t="s">
        <v>101</v>
      </c>
      <c r="B128" s="16"/>
      <c r="C128" s="16">
        <v>0</v>
      </c>
      <c r="D128" s="16"/>
      <c r="E128" s="16">
        <v>0</v>
      </c>
      <c r="F128" s="16"/>
      <c r="G128" s="16">
        <v>0</v>
      </c>
      <c r="H128" s="16"/>
      <c r="I128" s="16">
        <v>1420430</v>
      </c>
      <c r="K128" s="1">
        <f t="shared" si="21"/>
        <v>1420430</v>
      </c>
      <c r="L128" s="16"/>
      <c r="M128" s="16">
        <f t="shared" si="22"/>
        <v>1325238</v>
      </c>
      <c r="N128" s="16"/>
      <c r="O128" s="16">
        <f t="shared" si="23"/>
        <v>95192</v>
      </c>
      <c r="P128" s="16"/>
      <c r="Q128" s="16">
        <v>0</v>
      </c>
      <c r="R128" s="16"/>
      <c r="S128" s="16">
        <v>1073877</v>
      </c>
      <c r="T128" s="16">
        <v>142018</v>
      </c>
      <c r="U128" s="16">
        <v>109343</v>
      </c>
      <c r="V128" s="16">
        <v>39201</v>
      </c>
      <c r="W128" s="16">
        <v>52353</v>
      </c>
      <c r="X128" s="16">
        <v>3638</v>
      </c>
      <c r="Y128" s="16">
        <v>0</v>
      </c>
      <c r="Z128" s="16"/>
    </row>
    <row r="129" spans="1:26" ht="12">
      <c r="A129" s="16" t="s">
        <v>102</v>
      </c>
      <c r="B129" s="16"/>
      <c r="C129" s="16">
        <v>0</v>
      </c>
      <c r="D129" s="16"/>
      <c r="E129" s="16">
        <v>0</v>
      </c>
      <c r="F129" s="16"/>
      <c r="G129" s="16">
        <v>0</v>
      </c>
      <c r="H129" s="16"/>
      <c r="I129" s="16">
        <v>3035</v>
      </c>
      <c r="K129" s="1">
        <f t="shared" si="21"/>
        <v>3035</v>
      </c>
      <c r="L129" s="16"/>
      <c r="M129" s="16">
        <f t="shared" si="22"/>
        <v>3035</v>
      </c>
      <c r="N129" s="16"/>
      <c r="O129" s="16">
        <f t="shared" si="23"/>
        <v>0</v>
      </c>
      <c r="P129" s="16"/>
      <c r="Q129" s="16">
        <v>0</v>
      </c>
      <c r="R129" s="16"/>
      <c r="S129" s="16">
        <v>171</v>
      </c>
      <c r="T129" s="16">
        <v>2410</v>
      </c>
      <c r="U129" s="16">
        <v>454</v>
      </c>
      <c r="V129" s="16">
        <v>0</v>
      </c>
      <c r="W129" s="16">
        <v>0</v>
      </c>
      <c r="X129" s="16">
        <v>0</v>
      </c>
      <c r="Y129" s="16">
        <v>0</v>
      </c>
      <c r="Z129" s="16"/>
    </row>
    <row r="130" spans="1:26" ht="12">
      <c r="A130" s="16" t="s">
        <v>103</v>
      </c>
      <c r="B130" s="16"/>
      <c r="C130" s="16">
        <v>19100</v>
      </c>
      <c r="D130" s="16"/>
      <c r="E130" s="16">
        <v>0</v>
      </c>
      <c r="F130" s="16"/>
      <c r="G130" s="16">
        <v>31136</v>
      </c>
      <c r="H130" s="16"/>
      <c r="I130" s="16">
        <v>107771</v>
      </c>
      <c r="K130" s="1">
        <f t="shared" si="21"/>
        <v>158007</v>
      </c>
      <c r="L130" s="16"/>
      <c r="M130" s="16">
        <f t="shared" si="22"/>
        <v>152185</v>
      </c>
      <c r="N130" s="16"/>
      <c r="O130" s="16">
        <f t="shared" si="23"/>
        <v>5465</v>
      </c>
      <c r="P130" s="16"/>
      <c r="Q130" s="16">
        <v>357</v>
      </c>
      <c r="R130" s="16"/>
      <c r="S130" s="16">
        <v>141675</v>
      </c>
      <c r="T130" s="16">
        <v>0</v>
      </c>
      <c r="U130" s="16">
        <v>10510</v>
      </c>
      <c r="V130" s="16">
        <v>0</v>
      </c>
      <c r="W130" s="16">
        <v>5465</v>
      </c>
      <c r="X130" s="16">
        <v>0</v>
      </c>
      <c r="Y130" s="16">
        <v>0</v>
      </c>
      <c r="Z130" s="16"/>
    </row>
    <row r="131" spans="1:26" ht="12">
      <c r="A131" s="16" t="s">
        <v>84</v>
      </c>
      <c r="B131" s="16"/>
      <c r="C131" s="16">
        <v>0</v>
      </c>
      <c r="D131" s="16"/>
      <c r="E131" s="16">
        <v>0</v>
      </c>
      <c r="F131" s="16"/>
      <c r="G131" s="16">
        <v>325763</v>
      </c>
      <c r="H131" s="16"/>
      <c r="I131" s="16">
        <v>0</v>
      </c>
      <c r="K131" s="1">
        <f t="shared" si="21"/>
        <v>325763</v>
      </c>
      <c r="L131" s="16"/>
      <c r="M131" s="16">
        <f t="shared" si="22"/>
        <v>325763</v>
      </c>
      <c r="N131" s="16"/>
      <c r="O131" s="16">
        <f t="shared" si="23"/>
        <v>0</v>
      </c>
      <c r="P131" s="16"/>
      <c r="Q131" s="16">
        <v>0</v>
      </c>
      <c r="R131" s="16"/>
      <c r="S131" s="16">
        <v>275414</v>
      </c>
      <c r="T131" s="16">
        <v>0</v>
      </c>
      <c r="U131" s="16">
        <v>50349</v>
      </c>
      <c r="V131" s="16">
        <v>0</v>
      </c>
      <c r="W131" s="16">
        <v>0</v>
      </c>
      <c r="X131" s="16">
        <v>0</v>
      </c>
      <c r="Y131" s="16">
        <v>0</v>
      </c>
      <c r="Z131" s="16"/>
    </row>
    <row r="132" spans="1:26" ht="12">
      <c r="A132" s="16" t="s">
        <v>104</v>
      </c>
      <c r="B132" s="16"/>
      <c r="C132" s="16">
        <v>0</v>
      </c>
      <c r="D132" s="16"/>
      <c r="E132" s="16">
        <v>0</v>
      </c>
      <c r="F132" s="16"/>
      <c r="G132" s="16">
        <v>0</v>
      </c>
      <c r="H132" s="16"/>
      <c r="I132" s="16">
        <v>212197</v>
      </c>
      <c r="K132" s="1">
        <f t="shared" si="21"/>
        <v>212197</v>
      </c>
      <c r="L132" s="16"/>
      <c r="M132" s="16">
        <f t="shared" si="22"/>
        <v>137005</v>
      </c>
      <c r="N132" s="16"/>
      <c r="O132" s="16">
        <f t="shared" si="23"/>
        <v>75192</v>
      </c>
      <c r="P132" s="16"/>
      <c r="Q132" s="16">
        <v>0</v>
      </c>
      <c r="R132" s="16"/>
      <c r="S132" s="16">
        <v>116417</v>
      </c>
      <c r="T132" s="16">
        <v>0</v>
      </c>
      <c r="U132" s="16">
        <v>20588</v>
      </c>
      <c r="V132" s="16">
        <v>0</v>
      </c>
      <c r="W132" s="16">
        <v>75192</v>
      </c>
      <c r="X132" s="16">
        <v>0</v>
      </c>
      <c r="Y132" s="16">
        <v>0</v>
      </c>
      <c r="Z132" s="16"/>
    </row>
    <row r="133" spans="1:26" ht="12">
      <c r="A133" s="16" t="s">
        <v>105</v>
      </c>
      <c r="B133" s="16"/>
      <c r="C133" s="16">
        <v>0</v>
      </c>
      <c r="D133" s="16"/>
      <c r="E133" s="16">
        <v>355155</v>
      </c>
      <c r="F133" s="16"/>
      <c r="G133" s="16">
        <v>0</v>
      </c>
      <c r="H133" s="16"/>
      <c r="I133" s="16">
        <v>1135640</v>
      </c>
      <c r="K133" s="1">
        <f t="shared" si="21"/>
        <v>1490795</v>
      </c>
      <c r="L133" s="16"/>
      <c r="M133" s="16">
        <f t="shared" si="22"/>
        <v>823925</v>
      </c>
      <c r="N133" s="16"/>
      <c r="O133" s="16">
        <f t="shared" si="23"/>
        <v>666870</v>
      </c>
      <c r="P133" s="16"/>
      <c r="Q133" s="16">
        <v>0</v>
      </c>
      <c r="R133" s="16"/>
      <c r="S133" s="16">
        <v>647794</v>
      </c>
      <c r="T133" s="16">
        <v>87414</v>
      </c>
      <c r="U133" s="16">
        <v>88717</v>
      </c>
      <c r="V133" s="16">
        <v>34691</v>
      </c>
      <c r="W133" s="16">
        <v>407647</v>
      </c>
      <c r="X133" s="16">
        <v>224532</v>
      </c>
      <c r="Y133" s="16">
        <v>0</v>
      </c>
      <c r="Z133" s="16"/>
    </row>
    <row r="134" spans="1:26" ht="12">
      <c r="A134" s="16" t="s">
        <v>106</v>
      </c>
      <c r="B134" s="24"/>
      <c r="C134" s="24">
        <f>SUM(C113:C133)</f>
        <v>10131445</v>
      </c>
      <c r="D134" s="24"/>
      <c r="E134" s="24">
        <f>SUM(E113:E133)</f>
        <v>902709</v>
      </c>
      <c r="F134" s="24"/>
      <c r="G134" s="24">
        <f>SUM(G113:G133)</f>
        <v>3144839</v>
      </c>
      <c r="H134" s="24"/>
      <c r="I134" s="22">
        <f>SUM(I113:I133)</f>
        <v>50155543</v>
      </c>
      <c r="J134" s="22"/>
      <c r="K134" s="22">
        <f>SUM(K113:K133)</f>
        <v>64334536</v>
      </c>
      <c r="L134" s="24"/>
      <c r="M134" s="24">
        <f>SUM(M113:M133)</f>
        <v>57630394</v>
      </c>
      <c r="N134" s="24"/>
      <c r="O134" s="24">
        <f>SUM(O113:O133)</f>
        <v>6517554</v>
      </c>
      <c r="P134" s="24"/>
      <c r="Q134" s="24">
        <f>SUM(Q113:Q133)</f>
        <v>186588</v>
      </c>
      <c r="R134" s="16"/>
      <c r="S134" s="16">
        <f aca="true" t="shared" si="24" ref="S134:Y134">SUM(S113:S133)</f>
        <v>44261523</v>
      </c>
      <c r="T134" s="16">
        <f t="shared" si="24"/>
        <v>8002022</v>
      </c>
      <c r="U134" s="16">
        <f t="shared" si="24"/>
        <v>5366849</v>
      </c>
      <c r="V134" s="16">
        <f t="shared" si="24"/>
        <v>1207325</v>
      </c>
      <c r="W134" s="16">
        <f t="shared" si="24"/>
        <v>4839302</v>
      </c>
      <c r="X134" s="16">
        <f t="shared" si="24"/>
        <v>470927</v>
      </c>
      <c r="Y134" s="16">
        <f t="shared" si="24"/>
        <v>0</v>
      </c>
      <c r="Z134" s="16"/>
    </row>
    <row r="135" spans="1:26" ht="12">
      <c r="A135" s="16"/>
      <c r="B135" s="16"/>
      <c r="C135" s="16"/>
      <c r="D135" s="16"/>
      <c r="E135" s="16"/>
      <c r="F135" s="16"/>
      <c r="G135" s="16"/>
      <c r="H135" s="16"/>
      <c r="I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2">
      <c r="A136" s="16" t="s">
        <v>153</v>
      </c>
      <c r="B136" s="16"/>
      <c r="C136" s="16"/>
      <c r="D136" s="16"/>
      <c r="E136" s="16"/>
      <c r="F136" s="16"/>
      <c r="G136" s="16"/>
      <c r="H136" s="16"/>
      <c r="I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2">
      <c r="A137" s="16" t="s">
        <v>113</v>
      </c>
      <c r="B137" s="16"/>
      <c r="C137" s="16">
        <v>0</v>
      </c>
      <c r="D137" s="16"/>
      <c r="E137" s="16">
        <v>0</v>
      </c>
      <c r="F137" s="16"/>
      <c r="G137" s="16">
        <v>39728</v>
      </c>
      <c r="H137" s="16"/>
      <c r="I137" s="16">
        <v>141229</v>
      </c>
      <c r="K137" s="1">
        <f aca="true" t="shared" si="25" ref="K137:K143">IF((C137+E137+G137+I137)=(M137+O137+Q137),+C137+E137+G137+I137,"error")</f>
        <v>180957</v>
      </c>
      <c r="L137" s="16"/>
      <c r="M137" s="16">
        <f aca="true" t="shared" si="26" ref="M137:M143">SUM(S137:U137)</f>
        <v>136801</v>
      </c>
      <c r="N137" s="16"/>
      <c r="O137" s="16">
        <f aca="true" t="shared" si="27" ref="O137:O143">SUM(V137:Y137)</f>
        <v>44156</v>
      </c>
      <c r="P137" s="16"/>
      <c r="Q137" s="16">
        <v>0</v>
      </c>
      <c r="R137" s="16"/>
      <c r="S137" s="16">
        <v>104428</v>
      </c>
      <c r="T137" s="16">
        <v>0</v>
      </c>
      <c r="U137" s="16">
        <v>32373</v>
      </c>
      <c r="V137" s="16">
        <v>2062</v>
      </c>
      <c r="W137" s="16">
        <v>23966</v>
      </c>
      <c r="X137" s="16">
        <v>18128</v>
      </c>
      <c r="Y137" s="16">
        <v>0</v>
      </c>
      <c r="Z137" s="16"/>
    </row>
    <row r="138" spans="1:26" ht="12">
      <c r="A138" s="16" t="s">
        <v>111</v>
      </c>
      <c r="B138" s="16"/>
      <c r="C138" s="16">
        <v>1255900</v>
      </c>
      <c r="D138" s="16"/>
      <c r="E138" s="16">
        <v>0</v>
      </c>
      <c r="F138" s="16"/>
      <c r="G138" s="16">
        <v>880</v>
      </c>
      <c r="H138" s="16"/>
      <c r="I138" s="16">
        <v>3595</v>
      </c>
      <c r="K138" s="1">
        <f t="shared" si="25"/>
        <v>1260375</v>
      </c>
      <c r="L138" s="16"/>
      <c r="M138" s="16">
        <f t="shared" si="26"/>
        <v>378777</v>
      </c>
      <c r="N138" s="16"/>
      <c r="O138" s="16">
        <f t="shared" si="27"/>
        <v>881598</v>
      </c>
      <c r="P138" s="16"/>
      <c r="Q138" s="16">
        <v>0</v>
      </c>
      <c r="R138" s="16"/>
      <c r="S138" s="16">
        <v>59477</v>
      </c>
      <c r="T138" s="16">
        <v>235760</v>
      </c>
      <c r="U138" s="16">
        <v>83540</v>
      </c>
      <c r="V138" s="16">
        <v>919</v>
      </c>
      <c r="W138" s="16">
        <v>879822</v>
      </c>
      <c r="X138" s="16">
        <v>857</v>
      </c>
      <c r="Y138" s="16">
        <v>0</v>
      </c>
      <c r="Z138" s="16"/>
    </row>
    <row r="139" spans="1:26" ht="12">
      <c r="A139" s="16" t="s">
        <v>145</v>
      </c>
      <c r="B139" s="16"/>
      <c r="C139" s="16">
        <v>0</v>
      </c>
      <c r="D139" s="16"/>
      <c r="E139" s="16">
        <v>0</v>
      </c>
      <c r="F139" s="16"/>
      <c r="G139" s="16">
        <v>0</v>
      </c>
      <c r="H139" s="16"/>
      <c r="I139" s="16">
        <v>18102</v>
      </c>
      <c r="K139" s="1">
        <f t="shared" si="25"/>
        <v>18102</v>
      </c>
      <c r="L139" s="16"/>
      <c r="M139" s="16">
        <f>SUM(S139:U139)</f>
        <v>0</v>
      </c>
      <c r="N139" s="16"/>
      <c r="O139" s="16">
        <f>SUM(V139:Y139)</f>
        <v>18102</v>
      </c>
      <c r="P139" s="16"/>
      <c r="Q139" s="16">
        <v>0</v>
      </c>
      <c r="R139" s="16"/>
      <c r="S139" s="16">
        <v>0</v>
      </c>
      <c r="T139" s="16">
        <v>0</v>
      </c>
      <c r="U139" s="16">
        <v>0</v>
      </c>
      <c r="V139" s="16">
        <v>10700</v>
      </c>
      <c r="W139" s="16">
        <v>7402</v>
      </c>
      <c r="X139" s="16">
        <v>0</v>
      </c>
      <c r="Y139" s="16">
        <v>0</v>
      </c>
      <c r="Z139" s="16"/>
    </row>
    <row r="140" spans="1:26" ht="12">
      <c r="A140" s="16" t="s">
        <v>114</v>
      </c>
      <c r="B140" s="16"/>
      <c r="C140" s="16">
        <v>0</v>
      </c>
      <c r="D140" s="16"/>
      <c r="E140" s="16">
        <v>0</v>
      </c>
      <c r="F140" s="16"/>
      <c r="G140" s="16">
        <v>0</v>
      </c>
      <c r="H140" s="16"/>
      <c r="I140" s="16">
        <v>27869</v>
      </c>
      <c r="K140" s="1">
        <f t="shared" si="25"/>
        <v>27869</v>
      </c>
      <c r="L140" s="16"/>
      <c r="M140" s="16">
        <f>SUM(S140:U140)</f>
        <v>27869</v>
      </c>
      <c r="N140" s="16"/>
      <c r="O140" s="16">
        <f>SUM(V140:Y140)</f>
        <v>0</v>
      </c>
      <c r="P140" s="16"/>
      <c r="Q140" s="16">
        <v>0</v>
      </c>
      <c r="R140" s="16"/>
      <c r="S140" s="16">
        <v>0</v>
      </c>
      <c r="T140" s="16">
        <v>21294</v>
      </c>
      <c r="U140" s="16">
        <v>6575</v>
      </c>
      <c r="V140" s="16">
        <v>0</v>
      </c>
      <c r="W140" s="16">
        <v>0</v>
      </c>
      <c r="X140" s="16">
        <v>0</v>
      </c>
      <c r="Y140" s="16">
        <v>0</v>
      </c>
      <c r="Z140" s="16"/>
    </row>
    <row r="141" spans="1:26" ht="12">
      <c r="A141" s="16" t="s">
        <v>146</v>
      </c>
      <c r="B141" s="16"/>
      <c r="C141" s="16">
        <v>1317982</v>
      </c>
      <c r="D141" s="16"/>
      <c r="E141" s="16">
        <v>0</v>
      </c>
      <c r="F141" s="16"/>
      <c r="G141" s="16">
        <v>0</v>
      </c>
      <c r="H141" s="16"/>
      <c r="I141" s="16">
        <v>0</v>
      </c>
      <c r="K141" s="1">
        <f t="shared" si="25"/>
        <v>1317982</v>
      </c>
      <c r="L141" s="16"/>
      <c r="M141" s="16">
        <f>SUM(S141:U141)</f>
        <v>1310790</v>
      </c>
      <c r="N141" s="16"/>
      <c r="O141" s="16">
        <f>SUM(V141:Y141)</f>
        <v>7192</v>
      </c>
      <c r="P141" s="16"/>
      <c r="Q141" s="16">
        <v>0</v>
      </c>
      <c r="R141" s="16"/>
      <c r="S141" s="16">
        <v>1233691</v>
      </c>
      <c r="T141" s="16">
        <v>0</v>
      </c>
      <c r="U141" s="16">
        <v>77099</v>
      </c>
      <c r="V141" s="16">
        <v>3346</v>
      </c>
      <c r="W141" s="16">
        <v>3846</v>
      </c>
      <c r="X141" s="16">
        <v>0</v>
      </c>
      <c r="Y141" s="16">
        <v>0</v>
      </c>
      <c r="Z141" s="16"/>
    </row>
    <row r="142" spans="1:26" ht="12">
      <c r="A142" s="16" t="s">
        <v>115</v>
      </c>
      <c r="B142" s="16"/>
      <c r="C142" s="16">
        <v>0</v>
      </c>
      <c r="D142" s="16"/>
      <c r="E142" s="16">
        <v>0</v>
      </c>
      <c r="F142" s="16"/>
      <c r="G142" s="16">
        <v>0</v>
      </c>
      <c r="H142" s="16"/>
      <c r="I142" s="16">
        <v>2375234</v>
      </c>
      <c r="K142" s="1">
        <f t="shared" si="25"/>
        <v>2375234</v>
      </c>
      <c r="L142" s="16"/>
      <c r="M142" s="16">
        <f t="shared" si="26"/>
        <v>1176757</v>
      </c>
      <c r="N142" s="16"/>
      <c r="O142" s="16">
        <f t="shared" si="27"/>
        <v>1198477</v>
      </c>
      <c r="P142" s="16"/>
      <c r="Q142" s="16">
        <v>0</v>
      </c>
      <c r="R142" s="16"/>
      <c r="S142" s="16">
        <v>154521</v>
      </c>
      <c r="T142" s="16">
        <v>765943</v>
      </c>
      <c r="U142" s="16">
        <v>256293</v>
      </c>
      <c r="V142" s="16">
        <v>4178</v>
      </c>
      <c r="W142" s="16">
        <v>1190797</v>
      </c>
      <c r="X142" s="16">
        <v>3502</v>
      </c>
      <c r="Y142" s="16">
        <v>0</v>
      </c>
      <c r="Z142" s="16"/>
    </row>
    <row r="143" spans="1:26" ht="12">
      <c r="A143" s="16" t="s">
        <v>108</v>
      </c>
      <c r="B143" s="16"/>
      <c r="C143" s="16">
        <v>0</v>
      </c>
      <c r="D143" s="16"/>
      <c r="E143" s="16">
        <v>0</v>
      </c>
      <c r="F143" s="16"/>
      <c r="G143" s="16">
        <v>0</v>
      </c>
      <c r="H143" s="16"/>
      <c r="I143" s="16">
        <v>2911</v>
      </c>
      <c r="K143" s="1">
        <f t="shared" si="25"/>
        <v>2911</v>
      </c>
      <c r="L143" s="16"/>
      <c r="M143" s="16">
        <f t="shared" si="26"/>
        <v>2911</v>
      </c>
      <c r="N143" s="16"/>
      <c r="O143" s="16">
        <f t="shared" si="27"/>
        <v>0</v>
      </c>
      <c r="P143" s="16"/>
      <c r="Q143" s="16">
        <v>0</v>
      </c>
      <c r="R143" s="16"/>
      <c r="S143" s="16">
        <v>2223</v>
      </c>
      <c r="T143" s="16">
        <v>0</v>
      </c>
      <c r="U143" s="16">
        <v>688</v>
      </c>
      <c r="V143" s="16">
        <v>0</v>
      </c>
      <c r="W143" s="16">
        <v>0</v>
      </c>
      <c r="X143" s="16">
        <v>0</v>
      </c>
      <c r="Y143" s="16">
        <v>0</v>
      </c>
      <c r="Z143" s="16"/>
    </row>
    <row r="144" spans="1:26" ht="12">
      <c r="A144" s="16" t="s">
        <v>116</v>
      </c>
      <c r="B144" s="24"/>
      <c r="C144" s="24">
        <f>SUM(C137:C143)</f>
        <v>2573882</v>
      </c>
      <c r="D144" s="24"/>
      <c r="E144" s="24">
        <f>SUM(E137:E143)</f>
        <v>0</v>
      </c>
      <c r="F144" s="24"/>
      <c r="G144" s="24">
        <f>SUM(G137:G143)</f>
        <v>40608</v>
      </c>
      <c r="H144" s="24"/>
      <c r="I144" s="24">
        <f>SUM(I137:I143)</f>
        <v>2568940</v>
      </c>
      <c r="J144" s="22"/>
      <c r="K144" s="22">
        <f>SUM(K137:K143)</f>
        <v>5183430</v>
      </c>
      <c r="L144" s="24"/>
      <c r="M144" s="24">
        <f>SUM(M137:M143)</f>
        <v>3033905</v>
      </c>
      <c r="N144" s="24"/>
      <c r="O144" s="24">
        <f>SUM(O137:O143)</f>
        <v>2149525</v>
      </c>
      <c r="P144" s="24"/>
      <c r="Q144" s="24">
        <f>SUM(Q137:Q143)</f>
        <v>0</v>
      </c>
      <c r="R144" s="16"/>
      <c r="S144" s="16">
        <f aca="true" t="shared" si="28" ref="S144:Y144">SUM(S137:S143)</f>
        <v>1554340</v>
      </c>
      <c r="T144" s="16">
        <f t="shared" si="28"/>
        <v>1022997</v>
      </c>
      <c r="U144" s="16">
        <f t="shared" si="28"/>
        <v>456568</v>
      </c>
      <c r="V144" s="16">
        <f t="shared" si="28"/>
        <v>21205</v>
      </c>
      <c r="W144" s="16">
        <f t="shared" si="28"/>
        <v>2105833</v>
      </c>
      <c r="X144" s="16">
        <f t="shared" si="28"/>
        <v>22487</v>
      </c>
      <c r="Y144" s="16">
        <f t="shared" si="28"/>
        <v>0</v>
      </c>
      <c r="Z144" s="16"/>
    </row>
    <row r="145" spans="1:26" ht="12">
      <c r="A145" s="16"/>
      <c r="B145" s="16"/>
      <c r="C145" s="16"/>
      <c r="D145" s="16"/>
      <c r="E145" s="16"/>
      <c r="F145" s="16"/>
      <c r="G145" s="16"/>
      <c r="H145" s="16"/>
      <c r="I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2">
      <c r="A146" s="16" t="s">
        <v>117</v>
      </c>
      <c r="B146" s="25"/>
      <c r="C146" s="25">
        <f>C100+C110+C134+C144</f>
        <v>12717430</v>
      </c>
      <c r="D146" s="25"/>
      <c r="E146" s="25">
        <f>E100+E110+E134+E144</f>
        <v>902709</v>
      </c>
      <c r="F146" s="25"/>
      <c r="G146" s="25">
        <f>G100+G110+G134+G144</f>
        <v>3199160</v>
      </c>
      <c r="H146" s="25"/>
      <c r="I146" s="25">
        <f>I100+I110+I134+I144</f>
        <v>58737589</v>
      </c>
      <c r="J146" s="23"/>
      <c r="K146" s="25">
        <f>K100+K110+K134+K144</f>
        <v>75556888</v>
      </c>
      <c r="L146" s="25"/>
      <c r="M146" s="25">
        <f>M100+M110+M134+M144</f>
        <v>64569663</v>
      </c>
      <c r="N146" s="25"/>
      <c r="O146" s="25">
        <f>O100+O110+O134+O144</f>
        <v>10799907</v>
      </c>
      <c r="P146" s="25"/>
      <c r="Q146" s="25">
        <f>Q100+Q110+Q134+Q144</f>
        <v>187318</v>
      </c>
      <c r="R146" s="16"/>
      <c r="S146" s="16" t="e">
        <f>S100+S110+#REF!+#REF!+S134+#REF!+S144</f>
        <v>#REF!</v>
      </c>
      <c r="T146" s="16" t="e">
        <f>T100+T110+#REF!+#REF!+T134+#REF!+T144</f>
        <v>#REF!</v>
      </c>
      <c r="U146" s="16" t="e">
        <f>U100+U110+#REF!+#REF!+U134+#REF!+U144</f>
        <v>#REF!</v>
      </c>
      <c r="V146" s="16" t="e">
        <f>V100+V110+#REF!+#REF!+V134+#REF!+V144</f>
        <v>#REF!</v>
      </c>
      <c r="W146" s="16" t="e">
        <f>W100+W110+#REF!+#REF!+W134+#REF!+W144</f>
        <v>#REF!</v>
      </c>
      <c r="X146" s="16" t="e">
        <f>X100+X110+#REF!+#REF!+X134+#REF!+X144</f>
        <v>#REF!</v>
      </c>
      <c r="Y146" s="16" t="e">
        <f>Y100+Y110+#REF!+#REF!+Y134+#REF!+Y144</f>
        <v>#REF!</v>
      </c>
      <c r="Z146" s="16"/>
    </row>
    <row r="147" spans="1:26" ht="12">
      <c r="A147" s="16"/>
      <c r="B147" s="16"/>
      <c r="C147" s="16"/>
      <c r="D147" s="16"/>
      <c r="E147" s="16"/>
      <c r="F147" s="16"/>
      <c r="G147" s="16"/>
      <c r="H147" s="16"/>
      <c r="I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2">
      <c r="A148" s="16" t="s">
        <v>50</v>
      </c>
      <c r="B148" s="16"/>
      <c r="C148" s="16"/>
      <c r="D148" s="16"/>
      <c r="E148" s="16"/>
      <c r="F148" s="16"/>
      <c r="G148" s="16"/>
      <c r="H148" s="16"/>
      <c r="I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2">
      <c r="A149" s="16" t="s">
        <v>51</v>
      </c>
      <c r="B149" s="16"/>
      <c r="C149" s="16"/>
      <c r="D149" s="16"/>
      <c r="E149" s="16"/>
      <c r="F149" s="16"/>
      <c r="G149" s="16"/>
      <c r="H149" s="16"/>
      <c r="I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2">
      <c r="A150" s="16" t="s">
        <v>52</v>
      </c>
      <c r="B150" s="16"/>
      <c r="C150" s="16"/>
      <c r="D150" s="16"/>
      <c r="E150" s="16"/>
      <c r="F150" s="16"/>
      <c r="G150" s="16"/>
      <c r="H150" s="16"/>
      <c r="I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2">
      <c r="A151" s="16" t="s">
        <v>118</v>
      </c>
      <c r="B151" s="16"/>
      <c r="C151" s="16">
        <v>0</v>
      </c>
      <c r="D151" s="16"/>
      <c r="E151" s="16">
        <v>0</v>
      </c>
      <c r="F151" s="16"/>
      <c r="G151" s="16">
        <v>31535</v>
      </c>
      <c r="H151" s="16"/>
      <c r="I151" s="16">
        <v>0</v>
      </c>
      <c r="K151" s="1">
        <f>IF((C151+E151+G151+I151)=(M151+O151+Q151),+C151+E151+G151+I151,"error")</f>
        <v>31535</v>
      </c>
      <c r="L151" s="16"/>
      <c r="M151" s="16">
        <f>SUM(S151:U151)</f>
        <v>28956</v>
      </c>
      <c r="N151" s="16"/>
      <c r="O151" s="16">
        <f>SUM(V151:Y151)</f>
        <v>2579</v>
      </c>
      <c r="P151" s="16"/>
      <c r="Q151" s="16">
        <v>0</v>
      </c>
      <c r="R151" s="16"/>
      <c r="S151" s="16">
        <v>26502</v>
      </c>
      <c r="T151" s="16">
        <v>0</v>
      </c>
      <c r="U151" s="16">
        <v>2454</v>
      </c>
      <c r="V151" s="16">
        <v>2397</v>
      </c>
      <c r="W151" s="16">
        <v>182</v>
      </c>
      <c r="X151" s="16">
        <v>0</v>
      </c>
      <c r="Y151" s="16">
        <v>0</v>
      </c>
      <c r="Z151" s="16"/>
    </row>
    <row r="152" spans="1:26" ht="12">
      <c r="A152" s="16" t="s">
        <v>107</v>
      </c>
      <c r="B152" s="16"/>
      <c r="C152" s="16">
        <v>0</v>
      </c>
      <c r="D152" s="16"/>
      <c r="E152" s="16">
        <v>0</v>
      </c>
      <c r="F152" s="16"/>
      <c r="G152" s="16">
        <v>0</v>
      </c>
      <c r="H152" s="16"/>
      <c r="I152" s="16">
        <v>545357</v>
      </c>
      <c r="K152" s="1">
        <f>IF((C152+E152+G152+I152)=(M152+O152+Q152),+C152+E152+G152+I152,"error")</f>
        <v>545357</v>
      </c>
      <c r="L152" s="16"/>
      <c r="M152" s="16">
        <f>SUM(S152:U152)</f>
        <v>410818</v>
      </c>
      <c r="N152" s="16"/>
      <c r="O152" s="16">
        <f>SUM(V152:Y152)</f>
        <v>134539</v>
      </c>
      <c r="P152" s="16"/>
      <c r="Q152" s="16">
        <v>0</v>
      </c>
      <c r="R152" s="16"/>
      <c r="S152" s="16">
        <v>280094</v>
      </c>
      <c r="T152" s="16">
        <v>79246</v>
      </c>
      <c r="U152" s="16">
        <v>51478</v>
      </c>
      <c r="V152" s="16">
        <v>11087</v>
      </c>
      <c r="W152" s="16">
        <v>79341</v>
      </c>
      <c r="X152" s="16">
        <v>44111</v>
      </c>
      <c r="Y152" s="16">
        <v>0</v>
      </c>
      <c r="Z152" s="16"/>
    </row>
    <row r="153" spans="1:26" ht="12">
      <c r="A153" s="16" t="s">
        <v>119</v>
      </c>
      <c r="B153" s="25"/>
      <c r="C153" s="25">
        <v>0</v>
      </c>
      <c r="D153" s="25"/>
      <c r="E153" s="25">
        <v>0</v>
      </c>
      <c r="F153" s="25"/>
      <c r="G153" s="25">
        <v>2370</v>
      </c>
      <c r="H153" s="25"/>
      <c r="I153" s="25">
        <v>0</v>
      </c>
      <c r="J153" s="23"/>
      <c r="K153" s="23">
        <f>IF((C153+E153+G153+I153)=(M153+O153+Q153),+C153+E153+G153+I153,"error")</f>
        <v>2370</v>
      </c>
      <c r="L153" s="25"/>
      <c r="M153" s="25">
        <f>SUM(S153:U153)</f>
        <v>0</v>
      </c>
      <c r="N153" s="25"/>
      <c r="O153" s="25">
        <f>SUM(V153:Y153)</f>
        <v>2370</v>
      </c>
      <c r="P153" s="25"/>
      <c r="Q153" s="25">
        <v>0</v>
      </c>
      <c r="R153" s="16"/>
      <c r="S153" s="16">
        <v>0</v>
      </c>
      <c r="T153" s="16">
        <v>0</v>
      </c>
      <c r="U153" s="16">
        <v>0</v>
      </c>
      <c r="V153" s="16">
        <v>0</v>
      </c>
      <c r="W153" s="16">
        <v>2370</v>
      </c>
      <c r="X153" s="16">
        <v>0</v>
      </c>
      <c r="Y153" s="16">
        <v>0</v>
      </c>
      <c r="Z153" s="16"/>
    </row>
    <row r="154" spans="1:26" ht="12">
      <c r="A154" s="16" t="s">
        <v>140</v>
      </c>
      <c r="B154" s="17"/>
      <c r="C154" s="17">
        <f>SUM(C151:C153)</f>
        <v>0</v>
      </c>
      <c r="D154" s="17"/>
      <c r="E154" s="17">
        <f>SUM(E151:E153)</f>
        <v>0</v>
      </c>
      <c r="F154" s="17"/>
      <c r="G154" s="17">
        <f>SUM(G151:G153)</f>
        <v>33905</v>
      </c>
      <c r="H154" s="17"/>
      <c r="I154" s="17">
        <f>SUM(I151:I153)</f>
        <v>545357</v>
      </c>
      <c r="J154" s="15"/>
      <c r="K154" s="15">
        <f>SUM(K151:K153)</f>
        <v>579262</v>
      </c>
      <c r="L154" s="17"/>
      <c r="M154" s="17">
        <f>SUM(M151:M153)</f>
        <v>439774</v>
      </c>
      <c r="N154" s="17"/>
      <c r="O154" s="17">
        <f>SUM(O151:O153)</f>
        <v>139488</v>
      </c>
      <c r="P154" s="17"/>
      <c r="Q154" s="17">
        <f>SUM(Q151:Q153)</f>
        <v>0</v>
      </c>
      <c r="R154" s="16"/>
      <c r="S154" s="16">
        <f aca="true" t="shared" si="29" ref="S154:Y154">SUM(S151:S153)</f>
        <v>306596</v>
      </c>
      <c r="T154" s="16">
        <f t="shared" si="29"/>
        <v>79246</v>
      </c>
      <c r="U154" s="16">
        <f t="shared" si="29"/>
        <v>53932</v>
      </c>
      <c r="V154" s="16">
        <f t="shared" si="29"/>
        <v>13484</v>
      </c>
      <c r="W154" s="16">
        <f t="shared" si="29"/>
        <v>81893</v>
      </c>
      <c r="X154" s="16">
        <f t="shared" si="29"/>
        <v>44111</v>
      </c>
      <c r="Y154" s="16">
        <f t="shared" si="29"/>
        <v>0</v>
      </c>
      <c r="Z154" s="16"/>
    </row>
    <row r="155" spans="1:26" ht="12">
      <c r="A155" s="16"/>
      <c r="B155" s="16"/>
      <c r="C155" s="16"/>
      <c r="D155" s="16"/>
      <c r="E155" s="16"/>
      <c r="F155" s="16"/>
      <c r="G155" s="16"/>
      <c r="H155" s="16"/>
      <c r="I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2">
      <c r="A156" s="16" t="s">
        <v>120</v>
      </c>
      <c r="B156" s="17"/>
      <c r="C156" s="17">
        <v>0</v>
      </c>
      <c r="D156" s="17"/>
      <c r="E156" s="17">
        <v>0</v>
      </c>
      <c r="F156" s="17"/>
      <c r="G156" s="17">
        <v>0</v>
      </c>
      <c r="H156" s="17"/>
      <c r="I156" s="17">
        <v>174008</v>
      </c>
      <c r="J156" s="15"/>
      <c r="K156" s="15">
        <f>IF((C156+E156+G156+I156)=(M156+O156+Q156),+C156+E156+G156+I156,"error")</f>
        <v>174008</v>
      </c>
      <c r="L156" s="17"/>
      <c r="M156" s="17">
        <f>SUM(S156:U156)</f>
        <v>174008</v>
      </c>
      <c r="N156" s="17"/>
      <c r="O156" s="17">
        <f>SUM(V156:X156)</f>
        <v>0</v>
      </c>
      <c r="P156" s="17"/>
      <c r="Q156" s="17">
        <v>0</v>
      </c>
      <c r="R156" s="16"/>
      <c r="S156" s="16">
        <v>110288</v>
      </c>
      <c r="T156" s="16">
        <v>22582</v>
      </c>
      <c r="U156" s="16">
        <v>41138</v>
      </c>
      <c r="V156" s="16">
        <v>0</v>
      </c>
      <c r="W156" s="16">
        <v>0</v>
      </c>
      <c r="X156" s="16">
        <v>0</v>
      </c>
      <c r="Y156" s="16">
        <v>0</v>
      </c>
      <c r="Z156" s="16"/>
    </row>
    <row r="157" spans="1:26" ht="12">
      <c r="A157" s="16"/>
      <c r="B157" s="16"/>
      <c r="C157" s="16"/>
      <c r="D157" s="16"/>
      <c r="E157" s="16"/>
      <c r="F157" s="16"/>
      <c r="G157" s="16"/>
      <c r="H157" s="16"/>
      <c r="I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2">
      <c r="A158" s="16" t="s">
        <v>121</v>
      </c>
      <c r="B158" s="16"/>
      <c r="C158" s="16">
        <v>0</v>
      </c>
      <c r="D158" s="16"/>
      <c r="E158" s="16">
        <v>0</v>
      </c>
      <c r="F158" s="16"/>
      <c r="G158" s="16">
        <v>17093</v>
      </c>
      <c r="H158" s="16"/>
      <c r="I158" s="16">
        <v>34109</v>
      </c>
      <c r="K158" s="1">
        <f>IF((C158+E158+G158+I158)=(M158+O158+Q158),+C158+E158+G158+I158,"error")</f>
        <v>51202</v>
      </c>
      <c r="L158" s="16"/>
      <c r="M158" s="16">
        <f>SUM(S158:U158)</f>
        <v>34109</v>
      </c>
      <c r="N158" s="16"/>
      <c r="O158" s="16">
        <f>SUM(V158:Y158)</f>
        <v>17093</v>
      </c>
      <c r="P158" s="16"/>
      <c r="Q158" s="16">
        <v>0</v>
      </c>
      <c r="R158" s="16"/>
      <c r="S158" s="16">
        <v>31380</v>
      </c>
      <c r="T158" s="16">
        <v>2729</v>
      </c>
      <c r="U158" s="16">
        <v>0</v>
      </c>
      <c r="V158" s="16">
        <v>9546</v>
      </c>
      <c r="W158" s="16">
        <v>4156</v>
      </c>
      <c r="X158" s="16">
        <v>3391</v>
      </c>
      <c r="Y158" s="16">
        <v>0</v>
      </c>
      <c r="Z158" s="16"/>
    </row>
    <row r="159" spans="1:26" ht="12">
      <c r="A159" s="16"/>
      <c r="B159" s="17"/>
      <c r="C159" s="17"/>
      <c r="D159" s="17"/>
      <c r="E159" s="17"/>
      <c r="F159" s="17"/>
      <c r="G159" s="17"/>
      <c r="H159" s="17"/>
      <c r="I159" s="17"/>
      <c r="J159" s="15"/>
      <c r="K159" s="15"/>
      <c r="L159" s="17"/>
      <c r="M159" s="17"/>
      <c r="N159" s="17"/>
      <c r="O159" s="17"/>
      <c r="P159" s="17"/>
      <c r="Q159" s="17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2">
      <c r="A160" s="16" t="s">
        <v>148</v>
      </c>
      <c r="B160" s="17"/>
      <c r="C160" s="17">
        <v>0</v>
      </c>
      <c r="D160" s="17"/>
      <c r="E160" s="17">
        <v>0</v>
      </c>
      <c r="F160" s="17"/>
      <c r="G160" s="17">
        <v>0</v>
      </c>
      <c r="H160" s="17"/>
      <c r="I160" s="17">
        <v>0</v>
      </c>
      <c r="J160" s="15"/>
      <c r="K160" s="15">
        <f>IF((C160+E160+G160+I160)=(M160+O160+Q160),+C160+E160+G160+I160,"error")</f>
        <v>0</v>
      </c>
      <c r="L160" s="17"/>
      <c r="M160" s="17">
        <f>SUM(S160:U160)</f>
        <v>0</v>
      </c>
      <c r="N160" s="17"/>
      <c r="O160" s="17">
        <f>SUM(V160:Y160)</f>
        <v>0</v>
      </c>
      <c r="P160" s="17"/>
      <c r="Q160" s="17">
        <v>0</v>
      </c>
      <c r="R160" s="16"/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6">
        <v>0</v>
      </c>
      <c r="Z160" s="16"/>
    </row>
    <row r="161" spans="1:26" ht="12">
      <c r="A161" s="16"/>
      <c r="B161" s="16"/>
      <c r="C161" s="16"/>
      <c r="D161" s="16"/>
      <c r="E161" s="16"/>
      <c r="F161" s="16"/>
      <c r="G161" s="16"/>
      <c r="H161" s="16"/>
      <c r="I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2">
      <c r="A162" s="16" t="s">
        <v>122</v>
      </c>
      <c r="B162" s="25"/>
      <c r="C162" s="25">
        <v>0</v>
      </c>
      <c r="D162" s="25"/>
      <c r="E162" s="25">
        <v>0</v>
      </c>
      <c r="F162" s="25"/>
      <c r="G162" s="25">
        <v>0</v>
      </c>
      <c r="H162" s="25"/>
      <c r="I162" s="25">
        <v>-559571</v>
      </c>
      <c r="J162" s="23"/>
      <c r="K162" s="23">
        <f>IF((C162+E162+G162+I162)=(M162+O162+Q162),+C162+E162+G162+I162,"error")</f>
        <v>-559571</v>
      </c>
      <c r="L162" s="25"/>
      <c r="M162" s="25">
        <f>SUM(S162:U162)</f>
        <v>-420639</v>
      </c>
      <c r="N162" s="25"/>
      <c r="O162" s="25">
        <f>SUM(V162:Y162)</f>
        <v>-138932</v>
      </c>
      <c r="P162" s="25"/>
      <c r="Q162" s="25">
        <v>0</v>
      </c>
      <c r="R162" s="16"/>
      <c r="S162" s="16">
        <v>-264026</v>
      </c>
      <c r="T162" s="16">
        <v>-78682</v>
      </c>
      <c r="U162" s="16">
        <v>-77931</v>
      </c>
      <c r="V162" s="16">
        <v>-33787</v>
      </c>
      <c r="W162" s="16">
        <v>-83540</v>
      </c>
      <c r="X162" s="16">
        <v>-21605</v>
      </c>
      <c r="Y162" s="16">
        <v>0</v>
      </c>
      <c r="Z162" s="16"/>
    </row>
    <row r="163" spans="1:26" ht="12">
      <c r="A163" s="16"/>
      <c r="B163" s="16"/>
      <c r="C163" s="16"/>
      <c r="D163" s="16"/>
      <c r="E163" s="16"/>
      <c r="F163" s="16"/>
      <c r="G163" s="16"/>
      <c r="H163" s="16"/>
      <c r="I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2">
      <c r="A164" s="16" t="s">
        <v>123</v>
      </c>
      <c r="B164" s="25"/>
      <c r="C164" s="25">
        <f>SUM(C154:C162)</f>
        <v>0</v>
      </c>
      <c r="D164" s="25"/>
      <c r="E164" s="25">
        <f>SUM(E154:E162)</f>
        <v>0</v>
      </c>
      <c r="F164" s="25"/>
      <c r="G164" s="25">
        <f>SUM(G154:G162)</f>
        <v>50998</v>
      </c>
      <c r="H164" s="25"/>
      <c r="I164" s="25">
        <f>SUM(I154:I162)</f>
        <v>193903</v>
      </c>
      <c r="J164" s="23"/>
      <c r="K164" s="23">
        <f>SUM(K154:K162)</f>
        <v>244901</v>
      </c>
      <c r="L164" s="25"/>
      <c r="M164" s="25">
        <f>SUM(M154:M162)</f>
        <v>227252</v>
      </c>
      <c r="N164" s="25"/>
      <c r="O164" s="25">
        <f>SUM(O154:O162)</f>
        <v>17649</v>
      </c>
      <c r="P164" s="25"/>
      <c r="Q164" s="25">
        <f>SUM(Q154:Q162)</f>
        <v>0</v>
      </c>
      <c r="R164" s="16"/>
      <c r="S164" s="16">
        <f aca="true" t="shared" si="30" ref="S164:Y164">SUM(S154:S162)</f>
        <v>184238</v>
      </c>
      <c r="T164" s="16">
        <f t="shared" si="30"/>
        <v>25875</v>
      </c>
      <c r="U164" s="16">
        <f t="shared" si="30"/>
        <v>17139</v>
      </c>
      <c r="V164" s="16">
        <f t="shared" si="30"/>
        <v>-10757</v>
      </c>
      <c r="W164" s="16">
        <f t="shared" si="30"/>
        <v>2509</v>
      </c>
      <c r="X164" s="16">
        <f t="shared" si="30"/>
        <v>25897</v>
      </c>
      <c r="Y164" s="16">
        <f t="shared" si="30"/>
        <v>0</v>
      </c>
      <c r="Z164" s="16"/>
    </row>
    <row r="165" spans="1:26" ht="12">
      <c r="A165" s="16"/>
      <c r="B165" s="16"/>
      <c r="C165" s="16"/>
      <c r="D165" s="16"/>
      <c r="E165" s="16"/>
      <c r="F165" s="16"/>
      <c r="G165" s="16"/>
      <c r="H165" s="16"/>
      <c r="I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2">
      <c r="A166" s="16" t="s">
        <v>53</v>
      </c>
      <c r="B166" s="16"/>
      <c r="C166" s="16"/>
      <c r="D166" s="16"/>
      <c r="E166" s="16"/>
      <c r="F166" s="16"/>
      <c r="G166" s="16"/>
      <c r="H166" s="16"/>
      <c r="I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2">
      <c r="A167" s="16" t="s">
        <v>54</v>
      </c>
      <c r="B167" s="16"/>
      <c r="C167" s="16"/>
      <c r="D167" s="16"/>
      <c r="E167" s="16"/>
      <c r="F167" s="16"/>
      <c r="G167" s="16"/>
      <c r="H167" s="16"/>
      <c r="I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2">
      <c r="A168" s="16" t="s">
        <v>124</v>
      </c>
      <c r="B168" s="25"/>
      <c r="C168" s="25">
        <v>0</v>
      </c>
      <c r="D168" s="25"/>
      <c r="E168" s="25">
        <v>0</v>
      </c>
      <c r="F168" s="25"/>
      <c r="G168" s="25">
        <v>14247</v>
      </c>
      <c r="H168" s="25"/>
      <c r="I168" s="25">
        <v>120398</v>
      </c>
      <c r="J168" s="23"/>
      <c r="K168" s="23">
        <f>IF((C168+E168+G168+I168)=(M168+O168+Q168),+C168+E168+G168+I168,"error")</f>
        <v>134645</v>
      </c>
      <c r="L168" s="25"/>
      <c r="M168" s="25">
        <f>SUM(S168:U168)</f>
        <v>58668</v>
      </c>
      <c r="N168" s="25"/>
      <c r="O168" s="25">
        <f>SUM(V168:Y168)</f>
        <v>75977</v>
      </c>
      <c r="P168" s="25"/>
      <c r="Q168" s="25">
        <v>0</v>
      </c>
      <c r="R168" s="16"/>
      <c r="S168" s="16">
        <v>22800</v>
      </c>
      <c r="T168" s="16">
        <v>30372</v>
      </c>
      <c r="U168" s="16">
        <v>5496</v>
      </c>
      <c r="V168" s="16">
        <v>336</v>
      </c>
      <c r="W168" s="16">
        <v>68893</v>
      </c>
      <c r="X168" s="16">
        <v>6748</v>
      </c>
      <c r="Y168" s="16">
        <v>0</v>
      </c>
      <c r="Z168" s="16"/>
    </row>
    <row r="169" spans="1:26" ht="12">
      <c r="A169" s="16"/>
      <c r="B169" s="16"/>
      <c r="C169" s="16"/>
      <c r="D169" s="16"/>
      <c r="E169" s="16"/>
      <c r="F169" s="16"/>
      <c r="G169" s="16"/>
      <c r="H169" s="16"/>
      <c r="I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2">
      <c r="A170" s="16" t="s">
        <v>55</v>
      </c>
      <c r="B170" s="16"/>
      <c r="C170" s="16"/>
      <c r="D170" s="16"/>
      <c r="E170" s="16"/>
      <c r="F170" s="16"/>
      <c r="G170" s="16"/>
      <c r="H170" s="16"/>
      <c r="I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2">
      <c r="A171" s="16" t="s">
        <v>56</v>
      </c>
      <c r="B171" s="16"/>
      <c r="C171" s="16"/>
      <c r="D171" s="16"/>
      <c r="E171" s="16"/>
      <c r="F171" s="16"/>
      <c r="G171" s="16"/>
      <c r="H171" s="16"/>
      <c r="I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2">
      <c r="A172" s="16" t="s">
        <v>125</v>
      </c>
      <c r="B172" s="16"/>
      <c r="C172" s="16">
        <v>0</v>
      </c>
      <c r="D172" s="16"/>
      <c r="E172" s="16">
        <v>0</v>
      </c>
      <c r="F172" s="16"/>
      <c r="G172" s="16">
        <v>1495</v>
      </c>
      <c r="H172" s="16"/>
      <c r="I172" s="16">
        <v>372404</v>
      </c>
      <c r="K172" s="1">
        <f>IF((C172+E172+G172+I172)=(M172+O172+Q172),+C172+E172+G172+I172,"error")</f>
        <v>373899</v>
      </c>
      <c r="L172" s="16"/>
      <c r="M172" s="16">
        <f>SUM(S172:U172)</f>
        <v>338302</v>
      </c>
      <c r="N172" s="16"/>
      <c r="O172" s="16">
        <f>SUM(V172:Y172)</f>
        <v>35597</v>
      </c>
      <c r="P172" s="16"/>
      <c r="Q172" s="16">
        <v>0</v>
      </c>
      <c r="R172" s="16"/>
      <c r="S172" s="16">
        <v>258246</v>
      </c>
      <c r="T172" s="16">
        <v>0</v>
      </c>
      <c r="U172" s="16">
        <v>80056</v>
      </c>
      <c r="V172" s="16">
        <v>1138</v>
      </c>
      <c r="W172" s="16">
        <v>34459</v>
      </c>
      <c r="X172" s="16">
        <v>0</v>
      </c>
      <c r="Y172" s="16">
        <v>0</v>
      </c>
      <c r="Z172" s="16"/>
    </row>
    <row r="173" spans="1:26" ht="12">
      <c r="A173" s="16" t="s">
        <v>154</v>
      </c>
      <c r="B173" s="16"/>
      <c r="C173" s="16">
        <v>0</v>
      </c>
      <c r="D173" s="16"/>
      <c r="E173" s="16">
        <v>0</v>
      </c>
      <c r="F173" s="16"/>
      <c r="G173" s="16">
        <v>0</v>
      </c>
      <c r="H173" s="16"/>
      <c r="I173" s="16">
        <v>371329</v>
      </c>
      <c r="K173" s="1">
        <f>IF((C173+E173+G173+I173)=(M173+O173+Q173),+C173+E173+G173+I173,"error")</f>
        <v>371329</v>
      </c>
      <c r="L173" s="16"/>
      <c r="M173" s="16">
        <f>SUM(S173:U173)</f>
        <v>360037</v>
      </c>
      <c r="N173" s="16"/>
      <c r="O173" s="16">
        <f>SUM(V173:Y173)</f>
        <v>11292</v>
      </c>
      <c r="P173" s="16"/>
      <c r="Q173" s="16">
        <v>0</v>
      </c>
      <c r="R173" s="16"/>
      <c r="S173" s="16">
        <v>273540</v>
      </c>
      <c r="T173" s="16">
        <v>1568</v>
      </c>
      <c r="U173" s="16">
        <v>84929</v>
      </c>
      <c r="V173" s="16">
        <v>5070</v>
      </c>
      <c r="W173" s="16">
        <v>6222</v>
      </c>
      <c r="X173" s="16">
        <v>0</v>
      </c>
      <c r="Y173" s="16">
        <v>0</v>
      </c>
      <c r="Z173" s="16"/>
    </row>
    <row r="174" spans="1:26" ht="12">
      <c r="A174" s="16" t="s">
        <v>127</v>
      </c>
      <c r="B174" s="24"/>
      <c r="C174" s="24">
        <f>SUM(C172:C173)</f>
        <v>0</v>
      </c>
      <c r="D174" s="24"/>
      <c r="E174" s="24">
        <f>SUM(E172:E173)</f>
        <v>0</v>
      </c>
      <c r="F174" s="24"/>
      <c r="G174" s="24">
        <f>SUM(G172:G173)</f>
        <v>1495</v>
      </c>
      <c r="H174" s="24"/>
      <c r="I174" s="24">
        <f>SUM(I172:I173)</f>
        <v>743733</v>
      </c>
      <c r="J174" s="22"/>
      <c r="K174" s="22">
        <f>SUM(K172:K173)</f>
        <v>745228</v>
      </c>
      <c r="L174" s="24"/>
      <c r="M174" s="24">
        <f>SUM(M172:M173)</f>
        <v>698339</v>
      </c>
      <c r="N174" s="24"/>
      <c r="O174" s="24">
        <f>SUM(O172:O173)</f>
        <v>46889</v>
      </c>
      <c r="P174" s="24"/>
      <c r="Q174" s="24">
        <f>SUM(Q172:Q173)</f>
        <v>0</v>
      </c>
      <c r="R174" s="16"/>
      <c r="S174" s="16">
        <f aca="true" t="shared" si="31" ref="S174:Y174">SUM(S172:S173)</f>
        <v>531786</v>
      </c>
      <c r="T174" s="16">
        <f t="shared" si="31"/>
        <v>1568</v>
      </c>
      <c r="U174" s="16">
        <f t="shared" si="31"/>
        <v>164985</v>
      </c>
      <c r="V174" s="16">
        <f t="shared" si="31"/>
        <v>6208</v>
      </c>
      <c r="W174" s="16">
        <f t="shared" si="31"/>
        <v>40681</v>
      </c>
      <c r="X174" s="16">
        <f t="shared" si="31"/>
        <v>0</v>
      </c>
      <c r="Y174" s="16">
        <f t="shared" si="31"/>
        <v>0</v>
      </c>
      <c r="Z174" s="16"/>
    </row>
    <row r="175" spans="1:26" ht="12">
      <c r="A175" s="16"/>
      <c r="B175" s="16"/>
      <c r="C175" s="16"/>
      <c r="D175" s="16"/>
      <c r="E175" s="16"/>
      <c r="F175" s="16"/>
      <c r="G175" s="16"/>
      <c r="H175" s="16"/>
      <c r="I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2">
      <c r="A176" s="16" t="s">
        <v>58</v>
      </c>
      <c r="B176" s="16"/>
      <c r="C176" s="16"/>
      <c r="D176" s="16"/>
      <c r="E176" s="16"/>
      <c r="F176" s="16"/>
      <c r="G176" s="16"/>
      <c r="H176" s="16"/>
      <c r="I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2">
      <c r="A177" s="16" t="s">
        <v>57</v>
      </c>
      <c r="B177" s="16"/>
      <c r="C177" s="16"/>
      <c r="D177" s="16"/>
      <c r="E177" s="16"/>
      <c r="F177" s="16"/>
      <c r="G177" s="16"/>
      <c r="H177" s="16"/>
      <c r="I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2">
      <c r="A178" s="16" t="s">
        <v>126</v>
      </c>
      <c r="B178" s="16"/>
      <c r="C178" s="16">
        <v>0</v>
      </c>
      <c r="D178" s="16"/>
      <c r="E178" s="16">
        <v>0</v>
      </c>
      <c r="F178" s="16"/>
      <c r="G178" s="16">
        <v>0</v>
      </c>
      <c r="H178" s="16"/>
      <c r="I178" s="16">
        <v>30072</v>
      </c>
      <c r="K178" s="1">
        <f aca="true" t="shared" si="32" ref="K178:K183">IF((C178+E178+G178+I178)=(M178+O178+Q178),+C178+E178+G178+I178,"error")</f>
        <v>30072</v>
      </c>
      <c r="L178" s="16"/>
      <c r="M178" s="16">
        <f aca="true" t="shared" si="33" ref="M178:M183">SUM(S178:U178)</f>
        <v>0</v>
      </c>
      <c r="N178" s="16"/>
      <c r="O178" s="16">
        <f aca="true" t="shared" si="34" ref="O178:O183">SUM(V178:Y178)</f>
        <v>30072</v>
      </c>
      <c r="P178" s="16"/>
      <c r="Q178" s="16">
        <v>0</v>
      </c>
      <c r="R178" s="16"/>
      <c r="S178" s="16">
        <v>0</v>
      </c>
      <c r="T178" s="16">
        <v>0</v>
      </c>
      <c r="U178" s="16">
        <v>0</v>
      </c>
      <c r="V178" s="16">
        <v>0</v>
      </c>
      <c r="W178" s="16">
        <v>30072</v>
      </c>
      <c r="X178" s="16">
        <v>0</v>
      </c>
      <c r="Y178" s="16">
        <v>0</v>
      </c>
      <c r="Z178" s="16"/>
    </row>
    <row r="179" spans="1:26" ht="12">
      <c r="A179" s="16" t="s">
        <v>128</v>
      </c>
      <c r="B179" s="16"/>
      <c r="C179" s="16">
        <v>492946</v>
      </c>
      <c r="D179" s="16"/>
      <c r="E179" s="16">
        <v>0</v>
      </c>
      <c r="F179" s="16"/>
      <c r="G179" s="16">
        <v>0</v>
      </c>
      <c r="H179" s="16"/>
      <c r="I179" s="16">
        <v>0</v>
      </c>
      <c r="K179" s="1">
        <f t="shared" si="32"/>
        <v>492946</v>
      </c>
      <c r="L179" s="16"/>
      <c r="M179" s="16">
        <f t="shared" si="33"/>
        <v>430941</v>
      </c>
      <c r="N179" s="16"/>
      <c r="O179" s="16">
        <f t="shared" si="34"/>
        <v>62005</v>
      </c>
      <c r="P179" s="16"/>
      <c r="Q179" s="16">
        <v>0</v>
      </c>
      <c r="R179" s="16"/>
      <c r="S179" s="16">
        <v>168972</v>
      </c>
      <c r="T179" s="16">
        <v>160802</v>
      </c>
      <c r="U179" s="16">
        <v>101167</v>
      </c>
      <c r="V179" s="16">
        <v>2166</v>
      </c>
      <c r="W179" s="16">
        <v>59839</v>
      </c>
      <c r="X179" s="16">
        <v>0</v>
      </c>
      <c r="Y179" s="16">
        <v>0</v>
      </c>
      <c r="Z179" s="16"/>
    </row>
    <row r="180" spans="1:26" ht="12">
      <c r="A180" s="16" t="s">
        <v>129</v>
      </c>
      <c r="B180" s="16"/>
      <c r="C180" s="16">
        <v>0</v>
      </c>
      <c r="D180" s="16"/>
      <c r="E180" s="16">
        <v>0</v>
      </c>
      <c r="F180" s="16"/>
      <c r="G180" s="16">
        <v>0</v>
      </c>
      <c r="H180" s="16"/>
      <c r="I180" s="16">
        <v>411890</v>
      </c>
      <c r="K180" s="1">
        <f t="shared" si="32"/>
        <v>411890</v>
      </c>
      <c r="L180" s="16"/>
      <c r="M180" s="16">
        <f t="shared" si="33"/>
        <v>591127</v>
      </c>
      <c r="N180" s="16"/>
      <c r="O180" s="16">
        <f t="shared" si="34"/>
        <v>-179237</v>
      </c>
      <c r="P180" s="16"/>
      <c r="Q180" s="16">
        <v>0</v>
      </c>
      <c r="R180" s="16"/>
      <c r="S180" s="16">
        <v>392367</v>
      </c>
      <c r="T180" s="16">
        <v>61580</v>
      </c>
      <c r="U180" s="16">
        <v>137180</v>
      </c>
      <c r="V180" s="16">
        <v>5721</v>
      </c>
      <c r="W180" s="16">
        <v>-364837</v>
      </c>
      <c r="X180" s="16">
        <v>179879</v>
      </c>
      <c r="Y180" s="16">
        <v>0</v>
      </c>
      <c r="Z180" s="16"/>
    </row>
    <row r="181" spans="1:26" ht="12">
      <c r="A181" s="16" t="s">
        <v>130</v>
      </c>
      <c r="B181" s="16"/>
      <c r="C181" s="16">
        <v>0</v>
      </c>
      <c r="D181" s="16"/>
      <c r="E181" s="16">
        <v>0</v>
      </c>
      <c r="F181" s="16"/>
      <c r="G181" s="16">
        <v>0</v>
      </c>
      <c r="H181" s="16"/>
      <c r="I181" s="16">
        <v>1746411</v>
      </c>
      <c r="K181" s="1">
        <f t="shared" si="32"/>
        <v>1746411</v>
      </c>
      <c r="L181" s="16"/>
      <c r="M181" s="16">
        <f t="shared" si="33"/>
        <v>1578567</v>
      </c>
      <c r="N181" s="16"/>
      <c r="O181" s="16">
        <f t="shared" si="34"/>
        <v>167844</v>
      </c>
      <c r="P181" s="16"/>
      <c r="Q181" s="16">
        <v>0</v>
      </c>
      <c r="R181" s="16"/>
      <c r="S181" s="16">
        <v>458213</v>
      </c>
      <c r="T181" s="16">
        <v>751942</v>
      </c>
      <c r="U181" s="16">
        <v>368412</v>
      </c>
      <c r="V181" s="16">
        <v>19225</v>
      </c>
      <c r="W181" s="16">
        <v>148619</v>
      </c>
      <c r="X181" s="16">
        <v>0</v>
      </c>
      <c r="Y181" s="16">
        <v>0</v>
      </c>
      <c r="Z181" s="16"/>
    </row>
    <row r="182" spans="1:26" ht="12">
      <c r="A182" s="16" t="s">
        <v>131</v>
      </c>
      <c r="B182" s="16"/>
      <c r="C182" s="16">
        <v>0</v>
      </c>
      <c r="D182" s="16"/>
      <c r="E182" s="16">
        <v>0</v>
      </c>
      <c r="F182" s="16"/>
      <c r="G182" s="16">
        <v>0</v>
      </c>
      <c r="H182" s="16"/>
      <c r="I182" s="16">
        <v>67592</v>
      </c>
      <c r="K182" s="1">
        <f t="shared" si="32"/>
        <v>67592</v>
      </c>
      <c r="L182" s="16"/>
      <c r="M182" s="16">
        <f t="shared" si="33"/>
        <v>67592</v>
      </c>
      <c r="N182" s="16"/>
      <c r="O182" s="16">
        <f t="shared" si="34"/>
        <v>0</v>
      </c>
      <c r="P182" s="16"/>
      <c r="Q182" s="16">
        <v>0</v>
      </c>
      <c r="R182" s="16"/>
      <c r="S182" s="16">
        <v>51597</v>
      </c>
      <c r="T182" s="16">
        <v>0</v>
      </c>
      <c r="U182" s="16">
        <v>15995</v>
      </c>
      <c r="V182" s="16">
        <v>0</v>
      </c>
      <c r="W182" s="16">
        <v>0</v>
      </c>
      <c r="X182" s="16">
        <v>0</v>
      </c>
      <c r="Y182" s="16">
        <v>0</v>
      </c>
      <c r="Z182" s="16"/>
    </row>
    <row r="183" spans="1:26" ht="12">
      <c r="A183" s="16" t="s">
        <v>132</v>
      </c>
      <c r="B183" s="16"/>
      <c r="C183" s="16">
        <v>0</v>
      </c>
      <c r="D183" s="16"/>
      <c r="E183" s="16">
        <v>0</v>
      </c>
      <c r="F183" s="16"/>
      <c r="G183" s="16">
        <v>0</v>
      </c>
      <c r="H183" s="16"/>
      <c r="I183" s="16">
        <v>13149</v>
      </c>
      <c r="K183" s="1">
        <f t="shared" si="32"/>
        <v>13149</v>
      </c>
      <c r="L183" s="16"/>
      <c r="M183" s="16">
        <f t="shared" si="33"/>
        <v>13149</v>
      </c>
      <c r="N183" s="16"/>
      <c r="O183" s="16">
        <f t="shared" si="34"/>
        <v>0</v>
      </c>
      <c r="P183" s="16"/>
      <c r="Q183" s="16">
        <v>0</v>
      </c>
      <c r="R183" s="16"/>
      <c r="S183" s="16">
        <v>10037</v>
      </c>
      <c r="T183" s="16">
        <v>0</v>
      </c>
      <c r="U183" s="16">
        <v>3112</v>
      </c>
      <c r="V183" s="16">
        <v>0</v>
      </c>
      <c r="W183" s="16">
        <v>0</v>
      </c>
      <c r="X183" s="16">
        <v>0</v>
      </c>
      <c r="Y183" s="16">
        <v>0</v>
      </c>
      <c r="Z183" s="16"/>
    </row>
    <row r="184" spans="1:26" ht="12">
      <c r="A184" s="16" t="s">
        <v>133</v>
      </c>
      <c r="B184" s="24"/>
      <c r="C184" s="24">
        <f>SUM(C178:C183)</f>
        <v>492946</v>
      </c>
      <c r="D184" s="24"/>
      <c r="E184" s="24">
        <f>SUM(E178:E183)</f>
        <v>0</v>
      </c>
      <c r="F184" s="24"/>
      <c r="G184" s="24">
        <f>SUM(G178:G183)</f>
        <v>0</v>
      </c>
      <c r="H184" s="24"/>
      <c r="I184" s="24">
        <f>SUM(I178:I183)</f>
        <v>2269114</v>
      </c>
      <c r="J184" s="22"/>
      <c r="K184" s="22">
        <f>SUM(K178:K183)</f>
        <v>2762060</v>
      </c>
      <c r="L184" s="24"/>
      <c r="M184" s="24">
        <f>SUM(M178:M183)</f>
        <v>2681376</v>
      </c>
      <c r="N184" s="24"/>
      <c r="O184" s="24">
        <f>SUM(O178:O183)</f>
        <v>80684</v>
      </c>
      <c r="P184" s="24"/>
      <c r="Q184" s="24">
        <f>SUM(Q178:Q183)</f>
        <v>0</v>
      </c>
      <c r="R184" s="16"/>
      <c r="S184" s="16">
        <f aca="true" t="shared" si="35" ref="S184:Y184">SUM(S178:S183)</f>
        <v>1081186</v>
      </c>
      <c r="T184" s="16">
        <f t="shared" si="35"/>
        <v>974324</v>
      </c>
      <c r="U184" s="16">
        <f t="shared" si="35"/>
        <v>625866</v>
      </c>
      <c r="V184" s="16">
        <f t="shared" si="35"/>
        <v>27112</v>
      </c>
      <c r="W184" s="16">
        <f t="shared" si="35"/>
        <v>-126307</v>
      </c>
      <c r="X184" s="16">
        <f t="shared" si="35"/>
        <v>179879</v>
      </c>
      <c r="Y184" s="16">
        <f t="shared" si="35"/>
        <v>0</v>
      </c>
      <c r="Z184" s="16"/>
    </row>
    <row r="185" spans="1:26" ht="12">
      <c r="A185" s="16"/>
      <c r="B185" s="16"/>
      <c r="C185" s="16"/>
      <c r="D185" s="16"/>
      <c r="E185" s="16"/>
      <c r="F185" s="16"/>
      <c r="G185" s="16"/>
      <c r="H185" s="16"/>
      <c r="I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2">
      <c r="A186" s="16" t="s">
        <v>59</v>
      </c>
      <c r="B186" s="16"/>
      <c r="C186" s="16"/>
      <c r="D186" s="16"/>
      <c r="E186" s="16"/>
      <c r="F186" s="16"/>
      <c r="G186" s="16"/>
      <c r="H186" s="16"/>
      <c r="I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2">
      <c r="A187" s="16" t="s">
        <v>128</v>
      </c>
      <c r="B187" s="16"/>
      <c r="C187" s="16">
        <v>0</v>
      </c>
      <c r="D187" s="16"/>
      <c r="E187" s="16">
        <v>0</v>
      </c>
      <c r="F187" s="16"/>
      <c r="G187" s="16">
        <v>0</v>
      </c>
      <c r="H187" s="16"/>
      <c r="I187" s="16">
        <v>2323660</v>
      </c>
      <c r="K187" s="1">
        <f aca="true" t="shared" si="36" ref="K187:K192">IF((C187+E187+G187+I187)=(M187+O187+Q187),+C187+E187+G187+I187,"error")</f>
        <v>2323660</v>
      </c>
      <c r="L187" s="16"/>
      <c r="M187" s="16">
        <f aca="true" t="shared" si="37" ref="M187:M192">SUM(S187:U187)</f>
        <v>2104026</v>
      </c>
      <c r="N187" s="16"/>
      <c r="O187" s="16">
        <f aca="true" t="shared" si="38" ref="O187:O192">SUM(V187:Y187)</f>
        <v>219634</v>
      </c>
      <c r="P187" s="16"/>
      <c r="Q187" s="16">
        <v>0</v>
      </c>
      <c r="R187" s="16"/>
      <c r="S187" s="16">
        <v>514404</v>
      </c>
      <c r="T187" s="16">
        <v>1106805</v>
      </c>
      <c r="U187" s="16">
        <v>482817</v>
      </c>
      <c r="V187" s="16">
        <v>9553</v>
      </c>
      <c r="W187" s="16">
        <v>210081</v>
      </c>
      <c r="X187" s="16">
        <v>0</v>
      </c>
      <c r="Y187" s="16">
        <v>0</v>
      </c>
      <c r="Z187" s="16"/>
    </row>
    <row r="188" spans="1:26" ht="12">
      <c r="A188" s="16" t="s">
        <v>134</v>
      </c>
      <c r="B188" s="16"/>
      <c r="C188" s="16">
        <v>0</v>
      </c>
      <c r="D188" s="16"/>
      <c r="E188" s="16">
        <v>0</v>
      </c>
      <c r="F188" s="16"/>
      <c r="G188" s="16">
        <v>0</v>
      </c>
      <c r="H188" s="16"/>
      <c r="I188" s="16">
        <v>228913</v>
      </c>
      <c r="K188" s="1">
        <f t="shared" si="36"/>
        <v>228913</v>
      </c>
      <c r="L188" s="16"/>
      <c r="M188" s="16">
        <f t="shared" si="37"/>
        <v>0</v>
      </c>
      <c r="N188" s="16"/>
      <c r="O188" s="16">
        <f t="shared" si="38"/>
        <v>228913</v>
      </c>
      <c r="P188" s="16"/>
      <c r="Q188" s="16">
        <v>0</v>
      </c>
      <c r="R188" s="16"/>
      <c r="S188" s="16">
        <v>0</v>
      </c>
      <c r="T188" s="16">
        <v>0</v>
      </c>
      <c r="U188" s="16">
        <v>0</v>
      </c>
      <c r="V188" s="16">
        <v>0</v>
      </c>
      <c r="W188" s="16">
        <v>228913</v>
      </c>
      <c r="X188" s="16">
        <v>0</v>
      </c>
      <c r="Y188" s="16">
        <v>0</v>
      </c>
      <c r="Z188" s="16"/>
    </row>
    <row r="189" spans="1:26" ht="12">
      <c r="A189" s="16" t="s">
        <v>135</v>
      </c>
      <c r="B189" s="16"/>
      <c r="C189" s="16">
        <v>0</v>
      </c>
      <c r="D189" s="16"/>
      <c r="E189" s="16">
        <v>0</v>
      </c>
      <c r="F189" s="16"/>
      <c r="G189" s="16">
        <v>0</v>
      </c>
      <c r="H189" s="16"/>
      <c r="I189" s="16">
        <v>636778</v>
      </c>
      <c r="K189" s="1">
        <f t="shared" si="36"/>
        <v>636778</v>
      </c>
      <c r="L189" s="16"/>
      <c r="M189" s="16">
        <f t="shared" si="37"/>
        <v>0</v>
      </c>
      <c r="N189" s="16"/>
      <c r="O189" s="16">
        <f t="shared" si="38"/>
        <v>636778</v>
      </c>
      <c r="P189" s="16"/>
      <c r="Q189" s="16">
        <v>0</v>
      </c>
      <c r="R189" s="16"/>
      <c r="S189" s="16">
        <v>0</v>
      </c>
      <c r="T189" s="16">
        <v>0</v>
      </c>
      <c r="U189" s="16">
        <v>0</v>
      </c>
      <c r="V189" s="16">
        <v>0</v>
      </c>
      <c r="W189" s="16">
        <v>636778</v>
      </c>
      <c r="X189" s="16">
        <v>0</v>
      </c>
      <c r="Y189" s="16">
        <v>0</v>
      </c>
      <c r="Z189" s="16"/>
    </row>
    <row r="190" spans="1:26" ht="12">
      <c r="A190" s="16" t="s">
        <v>136</v>
      </c>
      <c r="B190" s="16"/>
      <c r="C190" s="16">
        <v>0</v>
      </c>
      <c r="D190" s="16"/>
      <c r="E190" s="16">
        <v>0</v>
      </c>
      <c r="F190" s="16"/>
      <c r="G190" s="16">
        <v>0</v>
      </c>
      <c r="H190" s="16"/>
      <c r="I190" s="16">
        <v>522277</v>
      </c>
      <c r="K190" s="1">
        <f t="shared" si="36"/>
        <v>522277</v>
      </c>
      <c r="L190" s="16"/>
      <c r="M190" s="16">
        <f t="shared" si="37"/>
        <v>501914</v>
      </c>
      <c r="N190" s="16"/>
      <c r="O190" s="16">
        <f t="shared" si="38"/>
        <v>20363</v>
      </c>
      <c r="P190" s="16"/>
      <c r="Q190" s="16">
        <v>0</v>
      </c>
      <c r="R190" s="16"/>
      <c r="S190" s="16">
        <v>350177</v>
      </c>
      <c r="T190" s="16">
        <v>36488</v>
      </c>
      <c r="U190" s="16">
        <v>115249</v>
      </c>
      <c r="V190" s="16">
        <v>673</v>
      </c>
      <c r="W190" s="16">
        <v>19690</v>
      </c>
      <c r="X190" s="16">
        <v>0</v>
      </c>
      <c r="Y190" s="16">
        <v>0</v>
      </c>
      <c r="Z190" s="16"/>
    </row>
    <row r="191" spans="1:26" ht="12">
      <c r="A191" s="16" t="s">
        <v>137</v>
      </c>
      <c r="B191" s="16"/>
      <c r="C191" s="16">
        <v>0</v>
      </c>
      <c r="D191" s="16"/>
      <c r="E191" s="16">
        <v>0</v>
      </c>
      <c r="F191" s="16"/>
      <c r="G191" s="16">
        <v>0</v>
      </c>
      <c r="H191" s="16"/>
      <c r="I191" s="16">
        <v>335141</v>
      </c>
      <c r="K191" s="1">
        <f t="shared" si="36"/>
        <v>335141</v>
      </c>
      <c r="L191" s="16"/>
      <c r="M191" s="16">
        <f t="shared" si="37"/>
        <v>321861</v>
      </c>
      <c r="N191" s="16"/>
      <c r="O191" s="16">
        <f t="shared" si="38"/>
        <v>13280</v>
      </c>
      <c r="P191" s="16"/>
      <c r="Q191" s="16">
        <v>0</v>
      </c>
      <c r="R191" s="16"/>
      <c r="S191" s="16">
        <v>212808</v>
      </c>
      <c r="T191" s="16">
        <v>0</v>
      </c>
      <c r="U191" s="16">
        <v>109053</v>
      </c>
      <c r="V191" s="16">
        <v>5395</v>
      </c>
      <c r="W191" s="16">
        <v>5635</v>
      </c>
      <c r="X191" s="16">
        <v>2250</v>
      </c>
      <c r="Y191" s="16">
        <v>0</v>
      </c>
      <c r="Z191" s="16"/>
    </row>
    <row r="192" spans="1:26" ht="12">
      <c r="A192" s="16" t="s">
        <v>138</v>
      </c>
      <c r="B192" s="16"/>
      <c r="C192" s="16">
        <v>0</v>
      </c>
      <c r="D192" s="16"/>
      <c r="E192" s="16">
        <v>0</v>
      </c>
      <c r="F192" s="16"/>
      <c r="G192" s="16">
        <v>0</v>
      </c>
      <c r="H192" s="16"/>
      <c r="I192" s="16">
        <v>499225</v>
      </c>
      <c r="K192" s="1">
        <f t="shared" si="36"/>
        <v>499225</v>
      </c>
      <c r="L192" s="16"/>
      <c r="M192" s="16">
        <f t="shared" si="37"/>
        <v>456031</v>
      </c>
      <c r="N192" s="16"/>
      <c r="O192" s="16">
        <f t="shared" si="38"/>
        <v>43194</v>
      </c>
      <c r="P192" s="16"/>
      <c r="Q192" s="16">
        <v>0</v>
      </c>
      <c r="R192" s="16"/>
      <c r="S192" s="16">
        <v>348115</v>
      </c>
      <c r="T192" s="16">
        <v>0</v>
      </c>
      <c r="U192" s="16">
        <v>107916</v>
      </c>
      <c r="V192" s="16">
        <v>9529</v>
      </c>
      <c r="W192" s="16">
        <v>33665</v>
      </c>
      <c r="X192" s="16">
        <v>0</v>
      </c>
      <c r="Y192" s="16">
        <v>0</v>
      </c>
      <c r="Z192" s="16"/>
    </row>
    <row r="193" spans="1:26" ht="12">
      <c r="A193" s="16" t="s">
        <v>139</v>
      </c>
      <c r="B193" s="24"/>
      <c r="C193" s="24">
        <f>SUM(C187:C192)</f>
        <v>0</v>
      </c>
      <c r="D193" s="24"/>
      <c r="E193" s="24">
        <f>SUM(E187:E192)</f>
        <v>0</v>
      </c>
      <c r="F193" s="24"/>
      <c r="G193" s="24">
        <f>SUM(G187:G192)</f>
        <v>0</v>
      </c>
      <c r="H193" s="24"/>
      <c r="I193" s="24">
        <f>SUM(I187:I192)</f>
        <v>4545994</v>
      </c>
      <c r="J193" s="22"/>
      <c r="K193" s="22">
        <f>SUM(K187:K192)</f>
        <v>4545994</v>
      </c>
      <c r="L193" s="24"/>
      <c r="M193" s="24">
        <f>SUM(M187:M192)</f>
        <v>3383832</v>
      </c>
      <c r="N193" s="24"/>
      <c r="O193" s="24">
        <f>SUM(O187:O192)</f>
        <v>1162162</v>
      </c>
      <c r="P193" s="24"/>
      <c r="Q193" s="24">
        <f>SUM(Q187:Q192)</f>
        <v>0</v>
      </c>
      <c r="R193" s="16"/>
      <c r="S193" s="16">
        <f aca="true" t="shared" si="39" ref="S193:Y193">SUM(S187:S192)</f>
        <v>1425504</v>
      </c>
      <c r="T193" s="16">
        <f t="shared" si="39"/>
        <v>1143293</v>
      </c>
      <c r="U193" s="16">
        <f t="shared" si="39"/>
        <v>815035</v>
      </c>
      <c r="V193" s="16">
        <f t="shared" si="39"/>
        <v>25150</v>
      </c>
      <c r="W193" s="16">
        <f t="shared" si="39"/>
        <v>1134762</v>
      </c>
      <c r="X193" s="16">
        <f t="shared" si="39"/>
        <v>2250</v>
      </c>
      <c r="Y193" s="16">
        <f t="shared" si="39"/>
        <v>0</v>
      </c>
      <c r="Z193" s="16"/>
    </row>
    <row r="194" spans="1:26" ht="12">
      <c r="A194" s="16"/>
      <c r="B194" s="16"/>
      <c r="C194" s="16"/>
      <c r="D194" s="16"/>
      <c r="E194" s="16"/>
      <c r="F194" s="16"/>
      <c r="G194" s="16"/>
      <c r="H194" s="16"/>
      <c r="I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2">
      <c r="A195" s="16" t="s">
        <v>60</v>
      </c>
      <c r="B195" s="16"/>
      <c r="C195" s="16"/>
      <c r="D195" s="16"/>
      <c r="E195" s="16"/>
      <c r="F195" s="16"/>
      <c r="G195" s="16"/>
      <c r="H195" s="16"/>
      <c r="I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2">
      <c r="A196" s="16" t="s">
        <v>0</v>
      </c>
      <c r="B196" s="16"/>
      <c r="C196" s="16">
        <v>0</v>
      </c>
      <c r="D196" s="16"/>
      <c r="E196" s="16">
        <v>0</v>
      </c>
      <c r="F196" s="16"/>
      <c r="G196" s="16">
        <v>0</v>
      </c>
      <c r="H196" s="16"/>
      <c r="I196" s="16">
        <v>14863</v>
      </c>
      <c r="K196" s="1">
        <f aca="true" t="shared" si="40" ref="K196:K206">IF((C196+E196+G196+I196)=(M196+O196+Q196),+C196+E196+G196+I196,"error")</f>
        <v>14863</v>
      </c>
      <c r="L196" s="16"/>
      <c r="M196" s="16">
        <f aca="true" t="shared" si="41" ref="M196:M204">SUM(S196:U196)</f>
        <v>0</v>
      </c>
      <c r="N196" s="16"/>
      <c r="O196" s="16">
        <f aca="true" t="shared" si="42" ref="O196:O206">SUM(V196:Y196)</f>
        <v>14863</v>
      </c>
      <c r="P196" s="16"/>
      <c r="Q196" s="16">
        <v>0</v>
      </c>
      <c r="R196" s="16"/>
      <c r="S196" s="16">
        <v>0</v>
      </c>
      <c r="T196" s="16">
        <v>0</v>
      </c>
      <c r="U196" s="16">
        <v>0</v>
      </c>
      <c r="V196" s="16">
        <v>0</v>
      </c>
      <c r="W196" s="16">
        <v>14863</v>
      </c>
      <c r="X196" s="16">
        <v>0</v>
      </c>
      <c r="Y196" s="16">
        <v>0</v>
      </c>
      <c r="Z196" s="16"/>
    </row>
    <row r="197" spans="1:26" ht="12">
      <c r="A197" s="16" t="s">
        <v>1</v>
      </c>
      <c r="B197" s="16"/>
      <c r="C197" s="16">
        <v>0</v>
      </c>
      <c r="D197" s="16"/>
      <c r="E197" s="16">
        <v>0</v>
      </c>
      <c r="F197" s="16"/>
      <c r="G197" s="16">
        <v>0</v>
      </c>
      <c r="H197" s="16"/>
      <c r="I197" s="16">
        <v>4411194</v>
      </c>
      <c r="K197" s="1">
        <f t="shared" si="40"/>
        <v>4411194</v>
      </c>
      <c r="L197" s="16"/>
      <c r="M197" s="16">
        <f t="shared" si="41"/>
        <v>2694712</v>
      </c>
      <c r="N197" s="16"/>
      <c r="O197" s="16">
        <f t="shared" si="42"/>
        <v>1716482</v>
      </c>
      <c r="P197" s="16"/>
      <c r="Q197" s="16">
        <v>0</v>
      </c>
      <c r="R197" s="16"/>
      <c r="S197" s="16">
        <v>0</v>
      </c>
      <c r="T197" s="16">
        <v>0</v>
      </c>
      <c r="U197" s="16">
        <v>2694712</v>
      </c>
      <c r="V197" s="16">
        <v>0</v>
      </c>
      <c r="W197" s="16">
        <v>1716482</v>
      </c>
      <c r="X197" s="16">
        <v>0</v>
      </c>
      <c r="Y197" s="16">
        <v>0</v>
      </c>
      <c r="Z197" s="16"/>
    </row>
    <row r="198" spans="1:26" ht="12">
      <c r="A198" s="16" t="s">
        <v>130</v>
      </c>
      <c r="B198" s="16"/>
      <c r="C198" s="16">
        <v>0</v>
      </c>
      <c r="D198" s="16"/>
      <c r="E198" s="16">
        <v>0</v>
      </c>
      <c r="F198" s="16"/>
      <c r="G198" s="16">
        <v>0</v>
      </c>
      <c r="H198" s="16"/>
      <c r="I198" s="16">
        <v>181019</v>
      </c>
      <c r="K198" s="1">
        <f t="shared" si="40"/>
        <v>181019</v>
      </c>
      <c r="L198" s="16"/>
      <c r="M198" s="16">
        <f>SUM(S198:U198)</f>
        <v>179062</v>
      </c>
      <c r="N198" s="16"/>
      <c r="O198" s="16">
        <f t="shared" si="42"/>
        <v>1957</v>
      </c>
      <c r="P198" s="16"/>
      <c r="Q198" s="16">
        <v>0</v>
      </c>
      <c r="R198" s="16"/>
      <c r="S198" s="16">
        <v>115086</v>
      </c>
      <c r="T198" s="16">
        <v>26115</v>
      </c>
      <c r="U198" s="16">
        <v>37861</v>
      </c>
      <c r="V198" s="16">
        <v>0</v>
      </c>
      <c r="W198" s="16">
        <v>1957</v>
      </c>
      <c r="X198" s="16">
        <v>0</v>
      </c>
      <c r="Y198" s="16">
        <v>0</v>
      </c>
      <c r="Z198" s="16"/>
    </row>
    <row r="199" spans="1:26" ht="12">
      <c r="A199" s="16" t="s">
        <v>2</v>
      </c>
      <c r="B199" s="16"/>
      <c r="C199" s="16">
        <v>0</v>
      </c>
      <c r="D199" s="16"/>
      <c r="E199" s="16">
        <v>0</v>
      </c>
      <c r="F199" s="16"/>
      <c r="G199" s="16">
        <v>0</v>
      </c>
      <c r="H199" s="16"/>
      <c r="I199" s="16">
        <v>246319</v>
      </c>
      <c r="K199" s="1">
        <f t="shared" si="40"/>
        <v>246319</v>
      </c>
      <c r="L199" s="16"/>
      <c r="M199" s="16">
        <f t="shared" si="41"/>
        <v>231286</v>
      </c>
      <c r="N199" s="16"/>
      <c r="O199" s="16">
        <f t="shared" si="42"/>
        <v>15033</v>
      </c>
      <c r="P199" s="16"/>
      <c r="Q199" s="16">
        <v>0</v>
      </c>
      <c r="R199" s="16"/>
      <c r="S199" s="16">
        <v>150826</v>
      </c>
      <c r="T199" s="16">
        <v>26015</v>
      </c>
      <c r="U199" s="16">
        <v>54445</v>
      </c>
      <c r="V199" s="16">
        <v>0</v>
      </c>
      <c r="W199" s="16">
        <v>15033</v>
      </c>
      <c r="X199" s="16">
        <v>0</v>
      </c>
      <c r="Y199" s="16">
        <v>0</v>
      </c>
      <c r="Z199" s="16"/>
    </row>
    <row r="200" spans="1:26" ht="12">
      <c r="A200" s="16" t="s">
        <v>129</v>
      </c>
      <c r="B200" s="16"/>
      <c r="C200" s="16">
        <v>0</v>
      </c>
      <c r="D200" s="16"/>
      <c r="E200" s="16">
        <v>0</v>
      </c>
      <c r="F200" s="16"/>
      <c r="G200" s="16">
        <v>0</v>
      </c>
      <c r="H200" s="16"/>
      <c r="I200" s="16">
        <v>8410599</v>
      </c>
      <c r="K200" s="1">
        <f t="shared" si="40"/>
        <v>8410599</v>
      </c>
      <c r="L200" s="16"/>
      <c r="M200" s="16">
        <f t="shared" si="41"/>
        <v>4647281</v>
      </c>
      <c r="N200" s="16"/>
      <c r="O200" s="16">
        <f t="shared" si="42"/>
        <v>3763318</v>
      </c>
      <c r="P200" s="16"/>
      <c r="Q200" s="16">
        <v>0</v>
      </c>
      <c r="R200" s="16"/>
      <c r="S200" s="16">
        <v>3021668</v>
      </c>
      <c r="T200" s="16">
        <v>556371</v>
      </c>
      <c r="U200" s="16">
        <v>1069242</v>
      </c>
      <c r="V200" s="16">
        <v>91321</v>
      </c>
      <c r="W200" s="16">
        <v>3487077</v>
      </c>
      <c r="X200" s="16">
        <v>184920</v>
      </c>
      <c r="Y200" s="16">
        <v>0</v>
      </c>
      <c r="Z200" s="16"/>
    </row>
    <row r="201" spans="1:26" ht="12">
      <c r="A201" s="16" t="s">
        <v>3</v>
      </c>
      <c r="B201" s="16"/>
      <c r="C201" s="16">
        <v>0</v>
      </c>
      <c r="D201" s="16"/>
      <c r="E201" s="16">
        <v>0</v>
      </c>
      <c r="F201" s="16"/>
      <c r="G201" s="16">
        <v>0</v>
      </c>
      <c r="H201" s="16"/>
      <c r="I201" s="16">
        <v>466601</v>
      </c>
      <c r="K201" s="1">
        <f t="shared" si="40"/>
        <v>466601</v>
      </c>
      <c r="L201" s="16"/>
      <c r="M201" s="16">
        <f t="shared" si="41"/>
        <v>0</v>
      </c>
      <c r="N201" s="16"/>
      <c r="O201" s="16">
        <f t="shared" si="42"/>
        <v>466601</v>
      </c>
      <c r="P201" s="16"/>
      <c r="Q201" s="16">
        <v>0</v>
      </c>
      <c r="R201" s="16"/>
      <c r="S201" s="16">
        <v>0</v>
      </c>
      <c r="T201" s="16">
        <v>0</v>
      </c>
      <c r="U201" s="16">
        <v>0</v>
      </c>
      <c r="V201" s="16">
        <v>0</v>
      </c>
      <c r="W201" s="16">
        <v>466601</v>
      </c>
      <c r="X201" s="16">
        <v>0</v>
      </c>
      <c r="Y201" s="16">
        <v>0</v>
      </c>
      <c r="Z201" s="16"/>
    </row>
    <row r="202" spans="1:26" ht="12">
      <c r="A202" s="16" t="s">
        <v>4</v>
      </c>
      <c r="B202" s="16"/>
      <c r="C202" s="16">
        <v>0</v>
      </c>
      <c r="D202" s="16"/>
      <c r="E202" s="16">
        <v>0</v>
      </c>
      <c r="F202" s="16"/>
      <c r="G202" s="16">
        <v>0</v>
      </c>
      <c r="H202" s="16"/>
      <c r="I202" s="16">
        <v>118799</v>
      </c>
      <c r="K202" s="1">
        <f t="shared" si="40"/>
        <v>118799</v>
      </c>
      <c r="L202" s="16"/>
      <c r="M202" s="16">
        <f t="shared" si="41"/>
        <v>0</v>
      </c>
      <c r="N202" s="16"/>
      <c r="O202" s="16">
        <f t="shared" si="42"/>
        <v>118799</v>
      </c>
      <c r="P202" s="16"/>
      <c r="Q202" s="16">
        <v>0</v>
      </c>
      <c r="R202" s="16"/>
      <c r="S202" s="16">
        <v>0</v>
      </c>
      <c r="T202" s="16">
        <v>0</v>
      </c>
      <c r="U202" s="16">
        <v>0</v>
      </c>
      <c r="V202" s="16">
        <v>0</v>
      </c>
      <c r="W202" s="16">
        <v>118799</v>
      </c>
      <c r="X202" s="16">
        <v>0</v>
      </c>
      <c r="Y202" s="16">
        <v>0</v>
      </c>
      <c r="Z202" s="16"/>
    </row>
    <row r="203" spans="1:26" ht="12">
      <c r="A203" s="16" t="s">
        <v>91</v>
      </c>
      <c r="B203" s="16"/>
      <c r="C203" s="16">
        <v>0</v>
      </c>
      <c r="D203" s="16"/>
      <c r="E203" s="16">
        <v>0</v>
      </c>
      <c r="F203" s="16"/>
      <c r="G203" s="16">
        <v>0</v>
      </c>
      <c r="H203" s="16"/>
      <c r="I203" s="16">
        <v>196992</v>
      </c>
      <c r="K203" s="1">
        <f t="shared" si="40"/>
        <v>196992</v>
      </c>
      <c r="L203" s="16"/>
      <c r="M203" s="16">
        <f>SUM(S203:U203)</f>
        <v>97231</v>
      </c>
      <c r="N203" s="16"/>
      <c r="O203" s="16">
        <f>SUM(V203:Y203)</f>
        <v>99761</v>
      </c>
      <c r="P203" s="16"/>
      <c r="Q203" s="16">
        <v>0</v>
      </c>
      <c r="R203" s="16"/>
      <c r="S203" s="16">
        <v>75962</v>
      </c>
      <c r="T203" s="16">
        <v>0</v>
      </c>
      <c r="U203" s="16">
        <v>21269</v>
      </c>
      <c r="V203" s="16">
        <v>41872</v>
      </c>
      <c r="W203" s="16">
        <v>57889</v>
      </c>
      <c r="X203" s="16">
        <v>0</v>
      </c>
      <c r="Y203" s="16">
        <v>0</v>
      </c>
      <c r="Z203" s="16"/>
    </row>
    <row r="204" spans="1:26" ht="12">
      <c r="A204" s="16" t="s">
        <v>5</v>
      </c>
      <c r="B204" s="16"/>
      <c r="C204" s="16">
        <v>0</v>
      </c>
      <c r="D204" s="16"/>
      <c r="E204" s="16">
        <v>0</v>
      </c>
      <c r="F204" s="16"/>
      <c r="G204" s="16">
        <v>0</v>
      </c>
      <c r="H204" s="16"/>
      <c r="I204" s="16">
        <v>5286261</v>
      </c>
      <c r="K204" s="1">
        <f t="shared" si="40"/>
        <v>5286261</v>
      </c>
      <c r="L204" s="16"/>
      <c r="M204" s="16">
        <f t="shared" si="41"/>
        <v>0</v>
      </c>
      <c r="N204" s="16"/>
      <c r="O204" s="16">
        <f t="shared" si="42"/>
        <v>5286261</v>
      </c>
      <c r="P204" s="16"/>
      <c r="Q204" s="16">
        <v>0</v>
      </c>
      <c r="R204" s="16"/>
      <c r="S204" s="16">
        <v>0</v>
      </c>
      <c r="T204" s="16">
        <v>0</v>
      </c>
      <c r="U204" s="16">
        <v>0</v>
      </c>
      <c r="V204" s="16">
        <v>0</v>
      </c>
      <c r="W204" s="16">
        <v>5286261</v>
      </c>
      <c r="X204" s="16">
        <v>0</v>
      </c>
      <c r="Y204" s="16">
        <v>0</v>
      </c>
      <c r="Z204" s="16"/>
    </row>
    <row r="205" spans="1:26" ht="12">
      <c r="A205" s="16" t="s">
        <v>147</v>
      </c>
      <c r="B205" s="16"/>
      <c r="C205" s="16">
        <v>0</v>
      </c>
      <c r="D205" s="16"/>
      <c r="E205" s="16">
        <v>0</v>
      </c>
      <c r="F205" s="16"/>
      <c r="G205" s="16">
        <v>0</v>
      </c>
      <c r="H205" s="16"/>
      <c r="I205" s="16">
        <v>30</v>
      </c>
      <c r="K205" s="1">
        <f t="shared" si="40"/>
        <v>30</v>
      </c>
      <c r="L205" s="16"/>
      <c r="M205" s="16">
        <f>SUM(S205:U205)</f>
        <v>0</v>
      </c>
      <c r="N205" s="16"/>
      <c r="O205" s="16">
        <f>SUM(V205:Y205)</f>
        <v>30</v>
      </c>
      <c r="P205" s="16"/>
      <c r="Q205" s="16">
        <v>0</v>
      </c>
      <c r="R205" s="16"/>
      <c r="S205" s="16">
        <v>0</v>
      </c>
      <c r="T205" s="16">
        <v>0</v>
      </c>
      <c r="U205" s="16">
        <v>0</v>
      </c>
      <c r="V205" s="16">
        <v>0</v>
      </c>
      <c r="W205" s="16">
        <v>30</v>
      </c>
      <c r="X205" s="16">
        <v>0</v>
      </c>
      <c r="Y205" s="16">
        <v>0</v>
      </c>
      <c r="Z205" s="16"/>
    </row>
    <row r="206" spans="1:26" ht="12">
      <c r="A206" s="16" t="s">
        <v>132</v>
      </c>
      <c r="B206" s="16"/>
      <c r="C206" s="16">
        <v>0</v>
      </c>
      <c r="D206" s="16"/>
      <c r="E206" s="16">
        <v>0</v>
      </c>
      <c r="F206" s="16"/>
      <c r="G206" s="16">
        <v>0</v>
      </c>
      <c r="H206" s="16"/>
      <c r="I206" s="16">
        <v>-15105054</v>
      </c>
      <c r="K206" s="1">
        <f t="shared" si="40"/>
        <v>-15105054</v>
      </c>
      <c r="L206" s="16"/>
      <c r="M206" s="16">
        <f>SUM(S206:U206)</f>
        <v>-11094757</v>
      </c>
      <c r="N206" s="16"/>
      <c r="O206" s="16">
        <f t="shared" si="42"/>
        <v>-4010297</v>
      </c>
      <c r="P206" s="16"/>
      <c r="Q206" s="16">
        <v>0</v>
      </c>
      <c r="R206" s="16"/>
      <c r="S206" s="16">
        <v>-4686282</v>
      </c>
      <c r="T206" s="16">
        <v>-3836256</v>
      </c>
      <c r="U206" s="16">
        <v>-2572219</v>
      </c>
      <c r="V206" s="16">
        <v>-65306</v>
      </c>
      <c r="W206" s="16">
        <v>-4011475</v>
      </c>
      <c r="X206" s="16">
        <v>66484</v>
      </c>
      <c r="Y206" s="16">
        <v>0</v>
      </c>
      <c r="Z206" s="16"/>
    </row>
    <row r="207" spans="1:26" ht="12">
      <c r="A207" s="16" t="s">
        <v>6</v>
      </c>
      <c r="B207" s="24"/>
      <c r="C207" s="24">
        <f>SUM(C196:C206)</f>
        <v>0</v>
      </c>
      <c r="D207" s="24"/>
      <c r="E207" s="24">
        <f>SUM(E196:E206)</f>
        <v>0</v>
      </c>
      <c r="F207" s="24"/>
      <c r="G207" s="24">
        <f>SUM(G196:G206)</f>
        <v>0</v>
      </c>
      <c r="H207" s="24"/>
      <c r="I207" s="24">
        <f>SUM(I196:I206)</f>
        <v>4227623</v>
      </c>
      <c r="J207" s="22"/>
      <c r="K207" s="22">
        <f>SUM(K196:K206)</f>
        <v>4227623</v>
      </c>
      <c r="L207" s="24"/>
      <c r="M207" s="24">
        <f>SUM(M196:M206)</f>
        <v>-3245185</v>
      </c>
      <c r="N207" s="24"/>
      <c r="O207" s="24">
        <f>SUM(O196:O206)</f>
        <v>7472808</v>
      </c>
      <c r="P207" s="24"/>
      <c r="Q207" s="24">
        <f>SUM(Q196:Q206)</f>
        <v>0</v>
      </c>
      <c r="R207" s="16"/>
      <c r="S207" s="16">
        <f aca="true" t="shared" si="43" ref="S207:Y207">SUM(S196:S206)</f>
        <v>-1322740</v>
      </c>
      <c r="T207" s="16">
        <f t="shared" si="43"/>
        <v>-3227755</v>
      </c>
      <c r="U207" s="16">
        <f t="shared" si="43"/>
        <v>1305310</v>
      </c>
      <c r="V207" s="16">
        <f t="shared" si="43"/>
        <v>67887</v>
      </c>
      <c r="W207" s="16">
        <f t="shared" si="43"/>
        <v>7153517</v>
      </c>
      <c r="X207" s="16">
        <f t="shared" si="43"/>
        <v>251404</v>
      </c>
      <c r="Y207" s="16">
        <f t="shared" si="43"/>
        <v>0</v>
      </c>
      <c r="Z207" s="16"/>
    </row>
    <row r="208" spans="1:26" ht="12">
      <c r="A208" s="16"/>
      <c r="B208" s="16"/>
      <c r="C208" s="16"/>
      <c r="D208" s="16"/>
      <c r="E208" s="16"/>
      <c r="F208" s="16"/>
      <c r="G208" s="16"/>
      <c r="H208" s="16"/>
      <c r="I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2">
      <c r="A209" s="16" t="s">
        <v>61</v>
      </c>
      <c r="B209" s="16"/>
      <c r="C209" s="16"/>
      <c r="D209" s="16"/>
      <c r="E209" s="16"/>
      <c r="F209" s="16"/>
      <c r="G209" s="16"/>
      <c r="H209" s="16"/>
      <c r="I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2">
      <c r="A210" s="16" t="s">
        <v>7</v>
      </c>
      <c r="B210" s="16"/>
      <c r="C210" s="16">
        <v>0</v>
      </c>
      <c r="D210" s="16"/>
      <c r="E210" s="16">
        <v>0</v>
      </c>
      <c r="F210" s="16"/>
      <c r="G210" s="16">
        <v>0</v>
      </c>
      <c r="H210" s="16"/>
      <c r="I210" s="16">
        <v>240608</v>
      </c>
      <c r="K210" s="1">
        <f aca="true" t="shared" si="44" ref="K210:K215">IF((C210+E210+G210+I210)=(M210+O210+Q210),+C210+E210+G210+I210,"error")</f>
        <v>240608</v>
      </c>
      <c r="L210" s="16"/>
      <c r="M210" s="16">
        <f aca="true" t="shared" si="45" ref="M210:M215">SUM(S210:U210)</f>
        <v>218077</v>
      </c>
      <c r="N210" s="16"/>
      <c r="O210" s="16">
        <f aca="true" t="shared" si="46" ref="O210:O215">SUM(V210:Y210)</f>
        <v>22531</v>
      </c>
      <c r="P210" s="16"/>
      <c r="Q210" s="16">
        <v>0</v>
      </c>
      <c r="R210" s="16"/>
      <c r="S210" s="16">
        <v>0</v>
      </c>
      <c r="T210" s="16">
        <v>168592</v>
      </c>
      <c r="U210" s="16">
        <v>49485</v>
      </c>
      <c r="V210" s="16">
        <v>0</v>
      </c>
      <c r="W210" s="16">
        <v>22531</v>
      </c>
      <c r="X210" s="16">
        <v>0</v>
      </c>
      <c r="Y210" s="16">
        <v>0</v>
      </c>
      <c r="Z210" s="16"/>
    </row>
    <row r="211" spans="1:26" ht="12">
      <c r="A211" s="16" t="s">
        <v>8</v>
      </c>
      <c r="B211" s="16"/>
      <c r="C211" s="16">
        <v>0</v>
      </c>
      <c r="D211" s="16"/>
      <c r="E211" s="16">
        <v>0</v>
      </c>
      <c r="F211" s="16"/>
      <c r="G211" s="16">
        <v>0</v>
      </c>
      <c r="H211" s="16"/>
      <c r="I211" s="16">
        <v>2950387</v>
      </c>
      <c r="K211" s="1">
        <f t="shared" si="44"/>
        <v>2950387</v>
      </c>
      <c r="L211" s="16"/>
      <c r="M211" s="16">
        <f t="shared" si="45"/>
        <v>2862423</v>
      </c>
      <c r="N211" s="16"/>
      <c r="O211" s="16">
        <f t="shared" si="46"/>
        <v>87964</v>
      </c>
      <c r="P211" s="16"/>
      <c r="Q211" s="16">
        <v>0</v>
      </c>
      <c r="R211" s="16"/>
      <c r="S211" s="16">
        <v>131758</v>
      </c>
      <c r="T211" s="16">
        <v>2086838</v>
      </c>
      <c r="U211" s="16">
        <v>643827</v>
      </c>
      <c r="V211" s="16">
        <v>4453</v>
      </c>
      <c r="W211" s="16">
        <v>83511</v>
      </c>
      <c r="X211" s="16">
        <v>0</v>
      </c>
      <c r="Y211" s="16">
        <v>0</v>
      </c>
      <c r="Z211" s="16"/>
    </row>
    <row r="212" spans="1:26" ht="12">
      <c r="A212" s="16" t="s">
        <v>9</v>
      </c>
      <c r="B212" s="16"/>
      <c r="C212" s="16">
        <v>0</v>
      </c>
      <c r="D212" s="16"/>
      <c r="E212" s="16">
        <v>0</v>
      </c>
      <c r="F212" s="16"/>
      <c r="G212" s="16">
        <v>0</v>
      </c>
      <c r="H212" s="16"/>
      <c r="I212" s="16">
        <v>564779</v>
      </c>
      <c r="K212" s="1">
        <f t="shared" si="44"/>
        <v>564779</v>
      </c>
      <c r="L212" s="16"/>
      <c r="M212" s="16">
        <f t="shared" si="45"/>
        <v>305820</v>
      </c>
      <c r="N212" s="16"/>
      <c r="O212" s="16">
        <f t="shared" si="46"/>
        <v>258959</v>
      </c>
      <c r="P212" s="16"/>
      <c r="Q212" s="16">
        <v>0</v>
      </c>
      <c r="R212" s="16"/>
      <c r="S212" s="16">
        <v>169482</v>
      </c>
      <c r="T212" s="16">
        <v>64102</v>
      </c>
      <c r="U212" s="16">
        <v>72236</v>
      </c>
      <c r="V212" s="16">
        <v>1111</v>
      </c>
      <c r="W212" s="16">
        <v>257848</v>
      </c>
      <c r="X212" s="16">
        <v>0</v>
      </c>
      <c r="Y212" s="16">
        <v>0</v>
      </c>
      <c r="Z212" s="16"/>
    </row>
    <row r="213" spans="1:26" ht="12">
      <c r="A213" s="16" t="s">
        <v>10</v>
      </c>
      <c r="B213" s="16"/>
      <c r="C213" s="16">
        <v>0</v>
      </c>
      <c r="D213" s="16"/>
      <c r="E213" s="16">
        <v>0</v>
      </c>
      <c r="F213" s="16"/>
      <c r="G213" s="16">
        <v>0</v>
      </c>
      <c r="H213" s="16"/>
      <c r="I213" s="16">
        <v>41920</v>
      </c>
      <c r="K213" s="1">
        <f t="shared" si="44"/>
        <v>41920</v>
      </c>
      <c r="L213" s="16"/>
      <c r="M213" s="16">
        <f t="shared" si="45"/>
        <v>37653</v>
      </c>
      <c r="N213" s="16"/>
      <c r="O213" s="16">
        <f t="shared" si="46"/>
        <v>4267</v>
      </c>
      <c r="P213" s="16"/>
      <c r="Q213" s="16">
        <v>0</v>
      </c>
      <c r="R213" s="16"/>
      <c r="S213" s="16">
        <v>0</v>
      </c>
      <c r="T213" s="16">
        <v>29066</v>
      </c>
      <c r="U213" s="16">
        <v>8587</v>
      </c>
      <c r="V213" s="16">
        <v>0</v>
      </c>
      <c r="W213" s="16">
        <v>4267</v>
      </c>
      <c r="X213" s="16">
        <v>0</v>
      </c>
      <c r="Y213" s="16">
        <v>0</v>
      </c>
      <c r="Z213" s="16"/>
    </row>
    <row r="214" spans="1:26" ht="12">
      <c r="A214" s="16" t="s">
        <v>141</v>
      </c>
      <c r="B214" s="16"/>
      <c r="C214" s="16">
        <v>0</v>
      </c>
      <c r="D214" s="16"/>
      <c r="E214" s="16">
        <v>0</v>
      </c>
      <c r="F214" s="16"/>
      <c r="G214" s="16">
        <v>0</v>
      </c>
      <c r="H214" s="16"/>
      <c r="I214" s="16">
        <v>6832</v>
      </c>
      <c r="K214" s="1">
        <f t="shared" si="44"/>
        <v>6832</v>
      </c>
      <c r="L214" s="16"/>
      <c r="M214" s="16">
        <f t="shared" si="45"/>
        <v>0</v>
      </c>
      <c r="N214" s="16"/>
      <c r="O214" s="16">
        <f t="shared" si="46"/>
        <v>6832</v>
      </c>
      <c r="P214" s="16"/>
      <c r="Q214" s="16">
        <v>0</v>
      </c>
      <c r="R214" s="16"/>
      <c r="S214" s="16">
        <v>0</v>
      </c>
      <c r="T214" s="16">
        <v>0</v>
      </c>
      <c r="U214" s="16">
        <v>0</v>
      </c>
      <c r="V214" s="16">
        <v>0</v>
      </c>
      <c r="W214" s="16">
        <v>6832</v>
      </c>
      <c r="X214" s="16">
        <v>0</v>
      </c>
      <c r="Y214" s="16">
        <v>0</v>
      </c>
      <c r="Z214" s="16"/>
    </row>
    <row r="215" spans="1:26" ht="12">
      <c r="A215" s="16" t="s">
        <v>11</v>
      </c>
      <c r="B215" s="16"/>
      <c r="C215" s="16">
        <v>0</v>
      </c>
      <c r="D215" s="16"/>
      <c r="E215" s="16">
        <v>0</v>
      </c>
      <c r="F215" s="16"/>
      <c r="G215" s="16">
        <v>0</v>
      </c>
      <c r="H215" s="16"/>
      <c r="I215" s="16">
        <v>1239416</v>
      </c>
      <c r="K215" s="1">
        <f t="shared" si="44"/>
        <v>1239416</v>
      </c>
      <c r="L215" s="16"/>
      <c r="M215" s="16">
        <f t="shared" si="45"/>
        <v>1177078</v>
      </c>
      <c r="N215" s="16"/>
      <c r="O215" s="16">
        <f t="shared" si="46"/>
        <v>62338</v>
      </c>
      <c r="P215" s="16"/>
      <c r="Q215" s="16">
        <v>0</v>
      </c>
      <c r="R215" s="16"/>
      <c r="S215" s="16">
        <v>296375</v>
      </c>
      <c r="T215" s="16">
        <v>607970</v>
      </c>
      <c r="U215" s="16">
        <v>272733</v>
      </c>
      <c r="V215" s="16">
        <v>2732</v>
      </c>
      <c r="W215" s="16">
        <v>59606</v>
      </c>
      <c r="X215" s="16">
        <v>0</v>
      </c>
      <c r="Y215" s="16">
        <v>0</v>
      </c>
      <c r="Z215" s="16"/>
    </row>
    <row r="216" spans="1:26" ht="12">
      <c r="A216" s="16" t="s">
        <v>12</v>
      </c>
      <c r="B216" s="24"/>
      <c r="C216" s="24">
        <f>SUM(C210:C215)</f>
        <v>0</v>
      </c>
      <c r="D216" s="24"/>
      <c r="E216" s="24">
        <f>SUM(E210:E215)</f>
        <v>0</v>
      </c>
      <c r="F216" s="24"/>
      <c r="G216" s="24">
        <f>SUM(G210:G215)</f>
        <v>0</v>
      </c>
      <c r="H216" s="24"/>
      <c r="I216" s="24">
        <f>SUM(I210:I215)</f>
        <v>5043942</v>
      </c>
      <c r="J216" s="22"/>
      <c r="K216" s="22">
        <f>SUM(K210:K215)</f>
        <v>5043942</v>
      </c>
      <c r="L216" s="24"/>
      <c r="M216" s="24">
        <f>SUM(M210:M215)</f>
        <v>4601051</v>
      </c>
      <c r="N216" s="24"/>
      <c r="O216" s="24">
        <f>SUM(O210:O215)</f>
        <v>442891</v>
      </c>
      <c r="P216" s="24"/>
      <c r="Q216" s="24">
        <f>SUM(Q210:Q215)</f>
        <v>0</v>
      </c>
      <c r="R216" s="16"/>
      <c r="S216" s="16">
        <f aca="true" t="shared" si="47" ref="S216:Y216">SUM(S210:S215)</f>
        <v>597615</v>
      </c>
      <c r="T216" s="16">
        <f t="shared" si="47"/>
        <v>2956568</v>
      </c>
      <c r="U216" s="16">
        <f t="shared" si="47"/>
        <v>1046868</v>
      </c>
      <c r="V216" s="16">
        <f t="shared" si="47"/>
        <v>8296</v>
      </c>
      <c r="W216" s="16">
        <f t="shared" si="47"/>
        <v>434595</v>
      </c>
      <c r="X216" s="16">
        <f t="shared" si="47"/>
        <v>0</v>
      </c>
      <c r="Y216" s="16">
        <f t="shared" si="47"/>
        <v>0</v>
      </c>
      <c r="Z216" s="16"/>
    </row>
    <row r="217" spans="1:26" ht="12">
      <c r="A217" s="16"/>
      <c r="B217" s="16"/>
      <c r="C217" s="16"/>
      <c r="D217" s="16"/>
      <c r="E217" s="16"/>
      <c r="F217" s="16"/>
      <c r="G217" s="16"/>
      <c r="H217" s="16"/>
      <c r="I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2">
      <c r="A218" s="16" t="s">
        <v>13</v>
      </c>
      <c r="B218" s="25"/>
      <c r="C218" s="25">
        <f>C174+C184+C193+C207+C216</f>
        <v>492946</v>
      </c>
      <c r="D218" s="25"/>
      <c r="E218" s="25">
        <f>E174+E184+E193+E207+E216</f>
        <v>0</v>
      </c>
      <c r="F218" s="25"/>
      <c r="G218" s="25">
        <f>G174+G184+G193+G207+G216</f>
        <v>1495</v>
      </c>
      <c r="H218" s="25"/>
      <c r="I218" s="25">
        <f>I174+I184+I193+I207+I216</f>
        <v>16830406</v>
      </c>
      <c r="J218" s="23"/>
      <c r="K218" s="23">
        <f>K174+K184+K193+K207+K216</f>
        <v>17324847</v>
      </c>
      <c r="L218" s="25"/>
      <c r="M218" s="25">
        <f>M174+M184+M193+M207+M216</f>
        <v>8119413</v>
      </c>
      <c r="N218" s="25"/>
      <c r="O218" s="25">
        <f>O174+O184+O193+O207+O216</f>
        <v>9205434</v>
      </c>
      <c r="P218" s="25"/>
      <c r="Q218" s="25">
        <f>Q174+Q184+Q193+Q207+Q216</f>
        <v>0</v>
      </c>
      <c r="R218" s="16"/>
      <c r="S218" s="16">
        <f aca="true" t="shared" si="48" ref="S218:Y218">S174+S184+S193+S207+S216</f>
        <v>2313351</v>
      </c>
      <c r="T218" s="16">
        <f t="shared" si="48"/>
        <v>1847998</v>
      </c>
      <c r="U218" s="16">
        <f t="shared" si="48"/>
        <v>3958064</v>
      </c>
      <c r="V218" s="16">
        <f t="shared" si="48"/>
        <v>134653</v>
      </c>
      <c r="W218" s="16">
        <f t="shared" si="48"/>
        <v>8637248</v>
      </c>
      <c r="X218" s="16">
        <f t="shared" si="48"/>
        <v>433533</v>
      </c>
      <c r="Y218" s="16">
        <f t="shared" si="48"/>
        <v>0</v>
      </c>
      <c r="Z218" s="16"/>
    </row>
    <row r="219" spans="1:26" ht="12">
      <c r="A219" s="16"/>
      <c r="B219" s="16"/>
      <c r="C219" s="16"/>
      <c r="D219" s="16"/>
      <c r="E219" s="16"/>
      <c r="F219" s="16"/>
      <c r="G219" s="16"/>
      <c r="H219" s="16"/>
      <c r="I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2">
      <c r="A220" s="16" t="s">
        <v>62</v>
      </c>
      <c r="B220" s="16"/>
      <c r="C220" s="16"/>
      <c r="D220" s="16"/>
      <c r="E220" s="16"/>
      <c r="F220" s="16"/>
      <c r="G220" s="16"/>
      <c r="H220" s="16"/>
      <c r="I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2">
      <c r="A221" s="16" t="s">
        <v>63</v>
      </c>
      <c r="B221" s="16"/>
      <c r="C221" s="16"/>
      <c r="D221" s="16"/>
      <c r="E221" s="16"/>
      <c r="F221" s="16"/>
      <c r="G221" s="16"/>
      <c r="H221" s="16"/>
      <c r="I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2">
      <c r="A222" s="16" t="s">
        <v>14</v>
      </c>
      <c r="B222" s="16"/>
      <c r="C222" s="16">
        <v>0</v>
      </c>
      <c r="D222" s="16"/>
      <c r="E222" s="16">
        <v>0</v>
      </c>
      <c r="F222" s="16"/>
      <c r="G222" s="16">
        <v>0</v>
      </c>
      <c r="H222" s="16"/>
      <c r="I222" s="16">
        <v>1167520</v>
      </c>
      <c r="K222" s="1">
        <f aca="true" t="shared" si="49" ref="K222:K228">IF((C222+E222+G222+I222)=(M222+O222+Q222),+C222+E222+G222+I222,"error")</f>
        <v>1167520</v>
      </c>
      <c r="L222" s="16"/>
      <c r="M222" s="16">
        <f aca="true" t="shared" si="50" ref="M222:M228">SUM(S222:U222)</f>
        <v>635399</v>
      </c>
      <c r="N222" s="16"/>
      <c r="O222" s="16">
        <f aca="true" t="shared" si="51" ref="O222:O228">SUM(V222:Y222)</f>
        <v>532121</v>
      </c>
      <c r="P222" s="16"/>
      <c r="Q222" s="16">
        <v>0</v>
      </c>
      <c r="R222" s="16"/>
      <c r="S222" s="16">
        <v>0</v>
      </c>
      <c r="T222" s="16">
        <v>502847</v>
      </c>
      <c r="U222" s="16">
        <v>132552</v>
      </c>
      <c r="V222" s="16">
        <v>0</v>
      </c>
      <c r="W222" s="16">
        <v>532121</v>
      </c>
      <c r="X222" s="16">
        <v>0</v>
      </c>
      <c r="Y222" s="16">
        <v>0</v>
      </c>
      <c r="Z222" s="16"/>
    </row>
    <row r="223" spans="1:26" ht="12">
      <c r="A223" s="16" t="s">
        <v>15</v>
      </c>
      <c r="B223" s="16"/>
      <c r="C223" s="16">
        <v>0</v>
      </c>
      <c r="D223" s="16"/>
      <c r="E223" s="16">
        <v>0</v>
      </c>
      <c r="F223" s="16"/>
      <c r="G223" s="16">
        <v>0</v>
      </c>
      <c r="H223" s="16"/>
      <c r="I223" s="16">
        <v>131101</v>
      </c>
      <c r="K223" s="1">
        <f t="shared" si="49"/>
        <v>131101</v>
      </c>
      <c r="L223" s="16"/>
      <c r="M223" s="16">
        <f t="shared" si="50"/>
        <v>116695</v>
      </c>
      <c r="N223" s="16"/>
      <c r="O223" s="16">
        <f t="shared" si="51"/>
        <v>14406</v>
      </c>
      <c r="P223" s="16"/>
      <c r="Q223" s="16">
        <v>0</v>
      </c>
      <c r="R223" s="16"/>
      <c r="S223" s="16">
        <v>0</v>
      </c>
      <c r="T223" s="16">
        <v>91099</v>
      </c>
      <c r="U223" s="16">
        <v>25596</v>
      </c>
      <c r="V223" s="16">
        <v>0</v>
      </c>
      <c r="W223" s="16">
        <v>14406</v>
      </c>
      <c r="X223" s="16">
        <v>0</v>
      </c>
      <c r="Y223" s="16">
        <v>0</v>
      </c>
      <c r="Z223" s="16"/>
    </row>
    <row r="224" spans="1:26" ht="12">
      <c r="A224" s="16" t="s">
        <v>16</v>
      </c>
      <c r="B224" s="16"/>
      <c r="C224" s="16">
        <v>0</v>
      </c>
      <c r="D224" s="16"/>
      <c r="E224" s="16">
        <v>0</v>
      </c>
      <c r="F224" s="16"/>
      <c r="G224" s="16">
        <v>0</v>
      </c>
      <c r="H224" s="16"/>
      <c r="I224" s="16">
        <v>913279</v>
      </c>
      <c r="K224" s="1">
        <f t="shared" si="49"/>
        <v>913279</v>
      </c>
      <c r="L224" s="16"/>
      <c r="M224" s="16">
        <f t="shared" si="50"/>
        <v>830856</v>
      </c>
      <c r="N224" s="16"/>
      <c r="O224" s="16">
        <f t="shared" si="51"/>
        <v>82423</v>
      </c>
      <c r="P224" s="16"/>
      <c r="Q224" s="16">
        <v>0</v>
      </c>
      <c r="R224" s="16"/>
      <c r="S224" s="16">
        <v>0</v>
      </c>
      <c r="T224" s="16">
        <v>645928</v>
      </c>
      <c r="U224" s="16">
        <v>184928</v>
      </c>
      <c r="V224" s="16">
        <v>0</v>
      </c>
      <c r="W224" s="16">
        <v>82423</v>
      </c>
      <c r="X224" s="16">
        <v>0</v>
      </c>
      <c r="Y224" s="16">
        <v>0</v>
      </c>
      <c r="Z224" s="16"/>
    </row>
    <row r="225" spans="1:26" ht="12">
      <c r="A225" s="16" t="s">
        <v>147</v>
      </c>
      <c r="B225" s="16"/>
      <c r="C225" s="16">
        <v>0</v>
      </c>
      <c r="D225" s="16"/>
      <c r="E225" s="16">
        <v>0</v>
      </c>
      <c r="F225" s="16"/>
      <c r="G225" s="16">
        <v>0</v>
      </c>
      <c r="H225" s="16"/>
      <c r="I225" s="16">
        <v>1939590</v>
      </c>
      <c r="K225" s="1">
        <f t="shared" si="49"/>
        <v>1939590</v>
      </c>
      <c r="L225" s="16"/>
      <c r="M225" s="16">
        <f>SUM(S225:U225)</f>
        <v>1827772</v>
      </c>
      <c r="N225" s="16"/>
      <c r="O225" s="16">
        <f>SUM(V225:Y225)</f>
        <v>111818</v>
      </c>
      <c r="P225" s="16"/>
      <c r="Q225" s="16">
        <v>0</v>
      </c>
      <c r="R225" s="16"/>
      <c r="S225" s="16">
        <v>427418</v>
      </c>
      <c r="T225" s="16">
        <v>1008024</v>
      </c>
      <c r="U225" s="16">
        <v>392330</v>
      </c>
      <c r="V225" s="16">
        <v>2900</v>
      </c>
      <c r="W225" s="16">
        <v>94738</v>
      </c>
      <c r="X225" s="16">
        <v>14180</v>
      </c>
      <c r="Y225" s="16">
        <v>0</v>
      </c>
      <c r="Z225" s="16"/>
    </row>
    <row r="226" spans="1:26" ht="12">
      <c r="A226" s="16" t="s">
        <v>17</v>
      </c>
      <c r="B226" s="16"/>
      <c r="C226" s="16">
        <v>0</v>
      </c>
      <c r="D226" s="16"/>
      <c r="E226" s="16">
        <v>0</v>
      </c>
      <c r="F226" s="16"/>
      <c r="G226" s="16">
        <v>0</v>
      </c>
      <c r="H226" s="16"/>
      <c r="I226" s="16">
        <v>5905413</v>
      </c>
      <c r="K226" s="1">
        <f t="shared" si="49"/>
        <v>5905413</v>
      </c>
      <c r="L226" s="16"/>
      <c r="M226" s="16">
        <f t="shared" si="50"/>
        <v>414449</v>
      </c>
      <c r="N226" s="16"/>
      <c r="O226" s="16">
        <f t="shared" si="51"/>
        <v>5490964</v>
      </c>
      <c r="P226" s="16"/>
      <c r="Q226" s="16">
        <v>0</v>
      </c>
      <c r="R226" s="16"/>
      <c r="S226" s="16">
        <v>0</v>
      </c>
      <c r="T226" s="16">
        <v>321885</v>
      </c>
      <c r="U226" s="16">
        <v>92564</v>
      </c>
      <c r="V226" s="16">
        <v>0</v>
      </c>
      <c r="W226" s="16">
        <v>5490964</v>
      </c>
      <c r="X226" s="16">
        <v>0</v>
      </c>
      <c r="Y226" s="16">
        <v>0</v>
      </c>
      <c r="Z226" s="16"/>
    </row>
    <row r="227" spans="1:26" ht="12">
      <c r="A227" s="16" t="s">
        <v>132</v>
      </c>
      <c r="B227" s="16"/>
      <c r="C227" s="16">
        <v>0</v>
      </c>
      <c r="D227" s="16"/>
      <c r="E227" s="16">
        <v>0</v>
      </c>
      <c r="F227" s="16"/>
      <c r="G227" s="16">
        <v>0</v>
      </c>
      <c r="H227" s="16"/>
      <c r="I227" s="16">
        <v>-4196103</v>
      </c>
      <c r="K227" s="1">
        <f t="shared" si="49"/>
        <v>-4196103</v>
      </c>
      <c r="L227" s="16"/>
      <c r="M227" s="16">
        <f>SUM(S227:U227)</f>
        <v>-1319144</v>
      </c>
      <c r="N227" s="16"/>
      <c r="O227" s="16">
        <f t="shared" si="51"/>
        <v>-2876959</v>
      </c>
      <c r="P227" s="16"/>
      <c r="Q227" s="16">
        <v>0</v>
      </c>
      <c r="R227" s="16"/>
      <c r="S227" s="16">
        <v>-273547</v>
      </c>
      <c r="T227" s="16">
        <v>-761743</v>
      </c>
      <c r="U227" s="16">
        <v>-283854</v>
      </c>
      <c r="V227" s="16">
        <v>0</v>
      </c>
      <c r="W227" s="16">
        <v>-2876959</v>
      </c>
      <c r="X227" s="16">
        <v>0</v>
      </c>
      <c r="Y227" s="16">
        <v>0</v>
      </c>
      <c r="Z227" s="16"/>
    </row>
    <row r="228" spans="1:26" ht="12">
      <c r="A228" s="16" t="s">
        <v>149</v>
      </c>
      <c r="B228" s="16"/>
      <c r="C228" s="16">
        <v>0</v>
      </c>
      <c r="D228" s="16"/>
      <c r="E228" s="16">
        <v>0</v>
      </c>
      <c r="F228" s="16"/>
      <c r="G228" s="16">
        <v>0</v>
      </c>
      <c r="H228" s="16"/>
      <c r="I228" s="16">
        <v>50</v>
      </c>
      <c r="K228" s="1">
        <f t="shared" si="49"/>
        <v>50</v>
      </c>
      <c r="L228" s="16"/>
      <c r="M228" s="16">
        <f t="shared" si="50"/>
        <v>0</v>
      </c>
      <c r="N228" s="16"/>
      <c r="O228" s="16">
        <f t="shared" si="51"/>
        <v>50</v>
      </c>
      <c r="P228" s="16"/>
      <c r="Q228" s="16">
        <v>0</v>
      </c>
      <c r="R228" s="16"/>
      <c r="S228" s="16">
        <v>0</v>
      </c>
      <c r="T228" s="16">
        <v>0</v>
      </c>
      <c r="U228" s="16">
        <v>0</v>
      </c>
      <c r="V228" s="16">
        <v>0</v>
      </c>
      <c r="W228" s="16">
        <v>50</v>
      </c>
      <c r="X228" s="16">
        <v>0</v>
      </c>
      <c r="Y228" s="16">
        <v>0</v>
      </c>
      <c r="Z228" s="16"/>
    </row>
    <row r="229" spans="1:26" ht="12">
      <c r="A229" s="16" t="s">
        <v>150</v>
      </c>
      <c r="B229" s="24"/>
      <c r="C229" s="24">
        <f>SUM(C222:C228)</f>
        <v>0</v>
      </c>
      <c r="D229" s="24"/>
      <c r="E229" s="24">
        <f>SUM(E222:E228)</f>
        <v>0</v>
      </c>
      <c r="F229" s="24"/>
      <c r="G229" s="24">
        <f>SUM(G222:G228)</f>
        <v>0</v>
      </c>
      <c r="H229" s="24"/>
      <c r="I229" s="24">
        <f>SUM(I222:I228)</f>
        <v>5860850</v>
      </c>
      <c r="J229" s="22"/>
      <c r="K229" s="22">
        <f>SUM(K222:K228)</f>
        <v>5860850</v>
      </c>
      <c r="L229" s="24"/>
      <c r="M229" s="24">
        <f>SUM(M222:M228)</f>
        <v>2506027</v>
      </c>
      <c r="N229" s="24"/>
      <c r="O229" s="24">
        <f>SUM(O222:O228)</f>
        <v>3354823</v>
      </c>
      <c r="P229" s="24"/>
      <c r="Q229" s="24">
        <f>SUM(Q222:Q228)</f>
        <v>0</v>
      </c>
      <c r="R229" s="16"/>
      <c r="S229" s="16">
        <f aca="true" t="shared" si="52" ref="S229:Y229">SUM(S222:S228)</f>
        <v>153871</v>
      </c>
      <c r="T229" s="16">
        <f t="shared" si="52"/>
        <v>1808040</v>
      </c>
      <c r="U229" s="16">
        <f t="shared" si="52"/>
        <v>544116</v>
      </c>
      <c r="V229" s="16">
        <f t="shared" si="52"/>
        <v>2900</v>
      </c>
      <c r="W229" s="16">
        <f t="shared" si="52"/>
        <v>3337743</v>
      </c>
      <c r="X229" s="16">
        <f t="shared" si="52"/>
        <v>14180</v>
      </c>
      <c r="Y229" s="16">
        <f t="shared" si="52"/>
        <v>0</v>
      </c>
      <c r="Z229" s="16"/>
    </row>
    <row r="230" spans="1:26" ht="12">
      <c r="A230" s="16"/>
      <c r="B230" s="16"/>
      <c r="C230" s="16"/>
      <c r="D230" s="16"/>
      <c r="E230" s="16"/>
      <c r="F230" s="16"/>
      <c r="G230" s="16"/>
      <c r="H230" s="16"/>
      <c r="I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2">
      <c r="A231" s="16" t="s">
        <v>64</v>
      </c>
      <c r="B231" s="16"/>
      <c r="C231" s="16"/>
      <c r="D231" s="16"/>
      <c r="E231" s="16"/>
      <c r="F231" s="16"/>
      <c r="G231" s="16"/>
      <c r="H231" s="16"/>
      <c r="I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2">
      <c r="A232" s="16" t="s">
        <v>18</v>
      </c>
      <c r="B232" s="16"/>
      <c r="C232" s="16">
        <v>3238</v>
      </c>
      <c r="D232" s="16"/>
      <c r="E232" s="16">
        <v>140210</v>
      </c>
      <c r="F232" s="16"/>
      <c r="G232" s="16">
        <v>291243</v>
      </c>
      <c r="H232" s="16"/>
      <c r="I232" s="16">
        <v>4000</v>
      </c>
      <c r="K232" s="1">
        <f>IF((C232+E232+G232+I232)=(M232+O232+Q232),+C232+E232+G232+I232,"error")</f>
        <v>438691</v>
      </c>
      <c r="L232" s="16"/>
      <c r="M232" s="16">
        <f>SUM(S232:U232)</f>
        <v>183720</v>
      </c>
      <c r="N232" s="16"/>
      <c r="O232" s="16">
        <f>SUM(V232:Y232)</f>
        <v>254971</v>
      </c>
      <c r="P232" s="16"/>
      <c r="Q232" s="16">
        <v>0</v>
      </c>
      <c r="R232" s="16"/>
      <c r="S232" s="16">
        <v>128521</v>
      </c>
      <c r="T232" s="16">
        <v>47340</v>
      </c>
      <c r="U232" s="16">
        <v>7859</v>
      </c>
      <c r="V232" s="16">
        <v>7681</v>
      </c>
      <c r="W232" s="16">
        <v>247290</v>
      </c>
      <c r="X232" s="16">
        <v>0</v>
      </c>
      <c r="Y232" s="16">
        <v>0</v>
      </c>
      <c r="Z232" s="16"/>
    </row>
    <row r="233" spans="1:26" ht="12">
      <c r="A233" s="16" t="s">
        <v>19</v>
      </c>
      <c r="B233" s="16"/>
      <c r="C233" s="16">
        <v>0</v>
      </c>
      <c r="D233" s="16"/>
      <c r="E233" s="16">
        <v>0</v>
      </c>
      <c r="F233" s="16"/>
      <c r="G233" s="16">
        <v>2135</v>
      </c>
      <c r="H233" s="16"/>
      <c r="I233" s="16">
        <v>0</v>
      </c>
      <c r="K233" s="1">
        <f>IF((C233+E233+G233+I233)=(M233+O233+Q233),+C233+E233+G233+I233,"error")</f>
        <v>2135</v>
      </c>
      <c r="L233" s="16"/>
      <c r="M233" s="16">
        <f>SUM(S233:U233)</f>
        <v>82</v>
      </c>
      <c r="N233" s="16"/>
      <c r="O233" s="16">
        <f>SUM(V233:Y233)</f>
        <v>2053</v>
      </c>
      <c r="P233" s="16"/>
      <c r="Q233" s="16">
        <v>0</v>
      </c>
      <c r="R233" s="16"/>
      <c r="S233" s="16">
        <v>82</v>
      </c>
      <c r="T233" s="16">
        <v>0</v>
      </c>
      <c r="U233" s="16">
        <v>0</v>
      </c>
      <c r="V233" s="16">
        <v>1554</v>
      </c>
      <c r="W233" s="16">
        <v>499</v>
      </c>
      <c r="X233" s="16">
        <v>0</v>
      </c>
      <c r="Y233" s="16">
        <v>0</v>
      </c>
      <c r="Z233" s="16"/>
    </row>
    <row r="234" spans="1:26" ht="12">
      <c r="A234" s="16" t="s">
        <v>20</v>
      </c>
      <c r="B234" s="24"/>
      <c r="C234" s="24">
        <f>SUM(C232:C233)</f>
        <v>3238</v>
      </c>
      <c r="D234" s="24"/>
      <c r="E234" s="24">
        <f>SUM(E232:E233)</f>
        <v>140210</v>
      </c>
      <c r="F234" s="24"/>
      <c r="G234" s="24">
        <f>SUM(G232:G233)</f>
        <v>293378</v>
      </c>
      <c r="H234" s="24"/>
      <c r="I234" s="24">
        <f>SUM(I232:I233)</f>
        <v>4000</v>
      </c>
      <c r="J234" s="22"/>
      <c r="K234" s="22">
        <f>SUM(K232:K233)</f>
        <v>440826</v>
      </c>
      <c r="L234" s="24"/>
      <c r="M234" s="24">
        <f>SUM(M232:M233)</f>
        <v>183802</v>
      </c>
      <c r="N234" s="24"/>
      <c r="O234" s="24">
        <f>SUM(O232:O233)</f>
        <v>257024</v>
      </c>
      <c r="P234" s="24"/>
      <c r="Q234" s="24">
        <f>SUM(Q232:Q233)</f>
        <v>0</v>
      </c>
      <c r="R234" s="16"/>
      <c r="S234" s="16">
        <f aca="true" t="shared" si="53" ref="S234:Y234">SUM(S232:S233)</f>
        <v>128603</v>
      </c>
      <c r="T234" s="16">
        <f t="shared" si="53"/>
        <v>47340</v>
      </c>
      <c r="U234" s="16">
        <f t="shared" si="53"/>
        <v>7859</v>
      </c>
      <c r="V234" s="16">
        <f t="shared" si="53"/>
        <v>9235</v>
      </c>
      <c r="W234" s="16">
        <f t="shared" si="53"/>
        <v>247789</v>
      </c>
      <c r="X234" s="16">
        <f t="shared" si="53"/>
        <v>0</v>
      </c>
      <c r="Y234" s="16">
        <f t="shared" si="53"/>
        <v>0</v>
      </c>
      <c r="Z234" s="16"/>
    </row>
    <row r="235" spans="1:26" ht="12">
      <c r="A235" s="16"/>
      <c r="B235" s="16"/>
      <c r="C235" s="16"/>
      <c r="D235" s="16"/>
      <c r="E235" s="16"/>
      <c r="F235" s="16"/>
      <c r="G235" s="16"/>
      <c r="H235" s="16"/>
      <c r="I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2">
      <c r="A236" s="16" t="s">
        <v>155</v>
      </c>
      <c r="B236" s="25"/>
      <c r="C236" s="25">
        <f>C54+C89+C146+C164+C168+C218+C229+C234</f>
        <v>21099246</v>
      </c>
      <c r="D236" s="25"/>
      <c r="E236" s="25">
        <f>E54+E89+E146+E164+E168+E218+E229+E234</f>
        <v>15852914</v>
      </c>
      <c r="F236" s="25"/>
      <c r="G236" s="25">
        <f>G54+G89+G146+G164+G168+G218+G229+G234</f>
        <v>19266218</v>
      </c>
      <c r="H236" s="25"/>
      <c r="I236" s="25">
        <f>I54+I89+I146+I164+I168+I218+I229+I234</f>
        <v>84201167</v>
      </c>
      <c r="J236" s="23"/>
      <c r="K236" s="25">
        <f>K54+K89+K146+K164+K168+K218+K229+K234</f>
        <v>140419545</v>
      </c>
      <c r="L236" s="25"/>
      <c r="M236" s="25">
        <f>M54+M89+M146+M164+M168+M218+M229+M234</f>
        <v>102077101</v>
      </c>
      <c r="N236" s="25"/>
      <c r="O236" s="25">
        <f>O54+O89+O146+O164+O168+O218+O229+O234</f>
        <v>33433046</v>
      </c>
      <c r="P236" s="25"/>
      <c r="Q236" s="25">
        <f>Q54+Q89+Q146+Q164+Q168+Q218+Q229+Q234</f>
        <v>4909398</v>
      </c>
      <c r="R236" s="16"/>
      <c r="S236" s="16" t="e">
        <f>S54+S89+S146+S164+#REF!+S218+#REF!+S234</f>
        <v>#REF!</v>
      </c>
      <c r="T236" s="16" t="e">
        <f>T54+T89+T146+T164+#REF!+T218+#REF!+T234</f>
        <v>#REF!</v>
      </c>
      <c r="U236" s="16" t="e">
        <f>U54+U89+U146+U164+#REF!+U218+#REF!+U234</f>
        <v>#REF!</v>
      </c>
      <c r="V236" s="16" t="e">
        <f>V54+V89+V146+V164+#REF!+V218+#REF!+V234</f>
        <v>#REF!</v>
      </c>
      <c r="W236" s="16" t="e">
        <f>W54+W89+W146+W164+#REF!+W218+#REF!+W234</f>
        <v>#REF!</v>
      </c>
      <c r="X236" s="16" t="e">
        <f>X54+X89+X146+X164+#REF!+X218+#REF!+X234</f>
        <v>#REF!</v>
      </c>
      <c r="Y236" s="16" t="e">
        <f>Y54+Y89+Y146+Y164+#REF!+Y218+#REF!+Y234</f>
        <v>#REF!</v>
      </c>
      <c r="Z236" s="16"/>
    </row>
    <row r="237" spans="1:26" ht="12">
      <c r="A237" s="16"/>
      <c r="B237" s="16"/>
      <c r="C237" s="16"/>
      <c r="D237" s="16"/>
      <c r="E237" s="16"/>
      <c r="F237" s="16"/>
      <c r="G237" s="16"/>
      <c r="H237" s="16"/>
      <c r="I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2">
      <c r="A238" s="16" t="s">
        <v>40</v>
      </c>
      <c r="B238" s="16"/>
      <c r="C238" s="16"/>
      <c r="D238" s="16"/>
      <c r="E238" s="16"/>
      <c r="F238" s="16"/>
      <c r="G238" s="16"/>
      <c r="H238" s="16"/>
      <c r="I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2">
      <c r="A239" s="16" t="s">
        <v>65</v>
      </c>
      <c r="B239" s="16"/>
      <c r="C239" s="16"/>
      <c r="D239" s="16"/>
      <c r="E239" s="16"/>
      <c r="F239" s="16"/>
      <c r="G239" s="16"/>
      <c r="H239" s="16"/>
      <c r="I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2">
      <c r="A240" s="16" t="s">
        <v>21</v>
      </c>
      <c r="B240" s="16"/>
      <c r="C240" s="16">
        <v>0</v>
      </c>
      <c r="D240" s="16"/>
      <c r="E240" s="16">
        <v>0</v>
      </c>
      <c r="F240" s="16"/>
      <c r="G240" s="16">
        <v>0</v>
      </c>
      <c r="H240" s="16"/>
      <c r="I240" s="16">
        <f>1224710+110913</f>
        <v>1335623</v>
      </c>
      <c r="K240" s="1">
        <f>IF((C240+E240+G240+I240)=(M240+O240+Q240),+C240+E240+G240+I240,"error")</f>
        <v>1335623</v>
      </c>
      <c r="L240" s="16"/>
      <c r="M240" s="16">
        <f>SUM(S240:U240)</f>
        <v>0</v>
      </c>
      <c r="N240" s="16"/>
      <c r="O240" s="16">
        <f>SUM(V240:Y240)</f>
        <v>1335623</v>
      </c>
      <c r="P240" s="16"/>
      <c r="Q240" s="16">
        <v>0</v>
      </c>
      <c r="R240" s="16"/>
      <c r="S240" s="16">
        <v>0</v>
      </c>
      <c r="T240" s="16">
        <v>0</v>
      </c>
      <c r="U240" s="16">
        <v>0</v>
      </c>
      <c r="V240" s="16">
        <v>0</v>
      </c>
      <c r="W240" s="16">
        <f>1224710+110913</f>
        <v>1335623</v>
      </c>
      <c r="X240" s="16">
        <v>0</v>
      </c>
      <c r="Y240" s="16">
        <v>0</v>
      </c>
      <c r="Z240" s="16"/>
    </row>
    <row r="241" spans="1:26" ht="12">
      <c r="A241" s="16" t="s">
        <v>22</v>
      </c>
      <c r="B241" s="16"/>
      <c r="C241" s="16">
        <v>0</v>
      </c>
      <c r="D241" s="16"/>
      <c r="E241" s="16">
        <v>0</v>
      </c>
      <c r="F241" s="16"/>
      <c r="G241" s="16">
        <v>0</v>
      </c>
      <c r="H241" s="16"/>
      <c r="I241" s="16">
        <f>-2364001+4200-1887524</f>
        <v>-4247325</v>
      </c>
      <c r="K241" s="1">
        <f>IF((C241+E241+G241+I241)=(M241+O241+Q241),+C241+E241+G241+I241,"error")</f>
        <v>-4247325</v>
      </c>
      <c r="L241" s="16"/>
      <c r="M241" s="16">
        <f>SUM(S241:U241)</f>
        <v>-1016283</v>
      </c>
      <c r="N241" s="16"/>
      <c r="O241" s="16">
        <f>SUM(V241:Y241)</f>
        <v>-3231042</v>
      </c>
      <c r="P241" s="16"/>
      <c r="Q241" s="16">
        <v>0</v>
      </c>
      <c r="R241" s="16"/>
      <c r="S241" s="16">
        <v>-779810</v>
      </c>
      <c r="T241" s="16">
        <v>0</v>
      </c>
      <c r="U241" s="16">
        <v>-236473</v>
      </c>
      <c r="V241" s="16">
        <v>-30860</v>
      </c>
      <c r="W241" s="16">
        <f>-374384+4200-1887524</f>
        <v>-2257708</v>
      </c>
      <c r="X241" s="16">
        <v>-942474</v>
      </c>
      <c r="Y241" s="16">
        <v>0</v>
      </c>
      <c r="Z241" s="16"/>
    </row>
    <row r="242" spans="1:26" ht="12">
      <c r="A242" s="16" t="s">
        <v>23</v>
      </c>
      <c r="B242" s="24"/>
      <c r="C242" s="24">
        <f>SUM(C240:C241)</f>
        <v>0</v>
      </c>
      <c r="D242" s="24"/>
      <c r="E242" s="24">
        <f>SUM(E240:E241)</f>
        <v>0</v>
      </c>
      <c r="F242" s="24"/>
      <c r="G242" s="24">
        <f>SUM(G240:G241)</f>
        <v>0</v>
      </c>
      <c r="H242" s="24"/>
      <c r="I242" s="24">
        <f>SUM(I240:I241)</f>
        <v>-2911702</v>
      </c>
      <c r="J242" s="22"/>
      <c r="K242" s="22">
        <f>SUM(K240:K241)</f>
        <v>-2911702</v>
      </c>
      <c r="L242" s="24"/>
      <c r="M242" s="24">
        <f>SUM(M240:M241)</f>
        <v>-1016283</v>
      </c>
      <c r="N242" s="24"/>
      <c r="O242" s="24">
        <f>SUM(O240:O241)</f>
        <v>-1895419</v>
      </c>
      <c r="P242" s="24"/>
      <c r="Q242" s="24">
        <f>SUM(Q240:Q241)</f>
        <v>0</v>
      </c>
      <c r="R242" s="16"/>
      <c r="S242" s="16">
        <f aca="true" t="shared" si="54" ref="S242:Y242">SUM(S240:S241)</f>
        <v>-779810</v>
      </c>
      <c r="T242" s="16">
        <f t="shared" si="54"/>
        <v>0</v>
      </c>
      <c r="U242" s="16">
        <f t="shared" si="54"/>
        <v>-236473</v>
      </c>
      <c r="V242" s="16">
        <f t="shared" si="54"/>
        <v>-30860</v>
      </c>
      <c r="W242" s="16">
        <f t="shared" si="54"/>
        <v>-922085</v>
      </c>
      <c r="X242" s="16">
        <f t="shared" si="54"/>
        <v>-942474</v>
      </c>
      <c r="Y242" s="16">
        <f t="shared" si="54"/>
        <v>0</v>
      </c>
      <c r="Z242" s="16"/>
    </row>
    <row r="243" spans="1:26" ht="12">
      <c r="A243" s="16"/>
      <c r="B243" s="16"/>
      <c r="C243" s="16"/>
      <c r="D243" s="16"/>
      <c r="E243" s="16"/>
      <c r="F243" s="16"/>
      <c r="G243" s="16"/>
      <c r="H243" s="16"/>
      <c r="I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2">
      <c r="A244" s="16" t="s">
        <v>66</v>
      </c>
      <c r="B244" s="16"/>
      <c r="C244" s="16"/>
      <c r="D244" s="16"/>
      <c r="E244" s="16"/>
      <c r="F244" s="16"/>
      <c r="G244" s="16"/>
      <c r="H244" s="16"/>
      <c r="I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2">
      <c r="A245" s="16" t="s">
        <v>24</v>
      </c>
      <c r="B245" s="25"/>
      <c r="C245" s="25">
        <f>1194678-108903</f>
        <v>1085775</v>
      </c>
      <c r="D245" s="25"/>
      <c r="E245" s="25">
        <v>1527743</v>
      </c>
      <c r="F245" s="25"/>
      <c r="G245" s="25">
        <v>134851</v>
      </c>
      <c r="H245" s="25"/>
      <c r="I245" s="25">
        <f>290296937+1+75340078+47685693-11835253+108903+57167+1</f>
        <v>401653527</v>
      </c>
      <c r="J245" s="23"/>
      <c r="K245" s="23">
        <f>IF((C245+E245+G245+I245)=(M245+O245+Q245),+C245+E245+G245+I245,"error")</f>
        <v>404401896</v>
      </c>
      <c r="L245" s="25"/>
      <c r="M245" s="25">
        <f>SUM(S245:U245)</f>
        <v>266744248</v>
      </c>
      <c r="N245" s="25"/>
      <c r="O245" s="25">
        <f>SUM(V245:Y245)</f>
        <v>137657446</v>
      </c>
      <c r="P245" s="25"/>
      <c r="Q245" s="25">
        <v>202</v>
      </c>
      <c r="R245" s="16"/>
      <c r="S245" s="16">
        <f>30130580+3176415+1047987</f>
        <v>34354982</v>
      </c>
      <c r="T245" s="16">
        <f>134260849+29787620+20587344</f>
        <v>184635813</v>
      </c>
      <c r="U245" s="16">
        <f>31231271+9941588+6580594</f>
        <v>47753453</v>
      </c>
      <c r="V245" s="16">
        <f>205790+49764+58897</f>
        <v>314451</v>
      </c>
      <c r="W245" s="16">
        <f>95880125+30133688+19046266-11835253+57167</f>
        <v>133281993</v>
      </c>
      <c r="X245" s="16">
        <f>1445393+1+2251003+364605</f>
        <v>4061002</v>
      </c>
      <c r="Y245" s="16">
        <v>0</v>
      </c>
      <c r="Z245" s="16"/>
    </row>
    <row r="246" spans="1:26" ht="12">
      <c r="A246" s="16"/>
      <c r="B246" s="16"/>
      <c r="C246" s="16"/>
      <c r="D246" s="16"/>
      <c r="E246" s="16"/>
      <c r="F246" s="16"/>
      <c r="G246" s="16"/>
      <c r="H246" s="16"/>
      <c r="I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2">
      <c r="A247" s="16" t="s">
        <v>67</v>
      </c>
      <c r="B247" s="16"/>
      <c r="C247" s="16"/>
      <c r="D247" s="16"/>
      <c r="E247" s="16"/>
      <c r="F247" s="16"/>
      <c r="G247" s="16"/>
      <c r="H247" s="16"/>
      <c r="I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2">
      <c r="A248" s="16" t="s">
        <v>151</v>
      </c>
      <c r="B248" s="16"/>
      <c r="C248" s="16">
        <v>0</v>
      </c>
      <c r="D248" s="16"/>
      <c r="E248" s="16">
        <v>0</v>
      </c>
      <c r="F248" s="16"/>
      <c r="G248" s="16">
        <v>0</v>
      </c>
      <c r="H248" s="16"/>
      <c r="I248" s="16">
        <v>14245019</v>
      </c>
      <c r="K248" s="1">
        <f>IF((C248+E248+G248+I248)=(M248+O248+Q248),+C248+E248+G248+I248,"error")</f>
        <v>14245019</v>
      </c>
      <c r="L248" s="16"/>
      <c r="M248" s="16">
        <f>SUM(S248:U248)</f>
        <v>2335414</v>
      </c>
      <c r="N248" s="16"/>
      <c r="O248" s="16">
        <f>SUM(V248:Y248)</f>
        <v>11909605</v>
      </c>
      <c r="P248" s="16"/>
      <c r="Q248" s="16">
        <v>0</v>
      </c>
      <c r="R248" s="16"/>
      <c r="S248" s="16">
        <v>305196</v>
      </c>
      <c r="T248" s="16">
        <v>1513393</v>
      </c>
      <c r="U248" s="16">
        <v>516825</v>
      </c>
      <c r="V248" s="16">
        <v>16116</v>
      </c>
      <c r="W248" s="16">
        <v>11699359</v>
      </c>
      <c r="X248" s="16">
        <v>182850</v>
      </c>
      <c r="Y248" s="16">
        <v>11280</v>
      </c>
      <c r="Z248" s="16"/>
    </row>
    <row r="249" spans="1:26" ht="12">
      <c r="A249" s="16" t="s">
        <v>156</v>
      </c>
      <c r="B249" s="16"/>
      <c r="C249" s="16">
        <v>0</v>
      </c>
      <c r="D249" s="16"/>
      <c r="E249" s="16">
        <v>0</v>
      </c>
      <c r="F249" s="16"/>
      <c r="G249" s="16">
        <v>0</v>
      </c>
      <c r="H249" s="16"/>
      <c r="I249" s="16">
        <v>279884</v>
      </c>
      <c r="K249" s="1">
        <f>IF((C249+E249+G249+I249)=(M249+O249+Q249),+C249+E249+G249+I249,"error")</f>
        <v>279884</v>
      </c>
      <c r="L249" s="16"/>
      <c r="M249" s="16">
        <f>SUM(S249:U249)</f>
        <v>0</v>
      </c>
      <c r="N249" s="16"/>
      <c r="O249" s="16">
        <f>SUM(V249:Y249)</f>
        <v>279884</v>
      </c>
      <c r="P249" s="16"/>
      <c r="Q249" s="16">
        <v>0</v>
      </c>
      <c r="R249" s="16"/>
      <c r="S249" s="16">
        <v>0</v>
      </c>
      <c r="T249" s="16">
        <v>0</v>
      </c>
      <c r="U249" s="16">
        <v>0</v>
      </c>
      <c r="V249" s="16">
        <v>0</v>
      </c>
      <c r="W249" s="16">
        <v>279884</v>
      </c>
      <c r="X249" s="16">
        <v>0</v>
      </c>
      <c r="Y249" s="16">
        <v>0</v>
      </c>
      <c r="Z249" s="16"/>
    </row>
    <row r="250" spans="1:26" ht="12">
      <c r="A250" s="16" t="s">
        <v>152</v>
      </c>
      <c r="B250" s="24"/>
      <c r="C250" s="24">
        <f>+C248+C249</f>
        <v>0</v>
      </c>
      <c r="D250" s="24"/>
      <c r="E250" s="24">
        <f>+E248+E249</f>
        <v>0</v>
      </c>
      <c r="F250" s="24"/>
      <c r="G250" s="24">
        <f>+G248+G249</f>
        <v>0</v>
      </c>
      <c r="H250" s="24"/>
      <c r="I250" s="24">
        <f>+I248+I249</f>
        <v>14524903</v>
      </c>
      <c r="J250" s="22"/>
      <c r="K250" s="24">
        <f>+K248+K249</f>
        <v>14524903</v>
      </c>
      <c r="L250" s="24"/>
      <c r="M250" s="24">
        <f>+M248+M249</f>
        <v>2335414</v>
      </c>
      <c r="N250" s="24"/>
      <c r="O250" s="24">
        <f>+O248+O249</f>
        <v>12189489</v>
      </c>
      <c r="P250" s="24"/>
      <c r="Q250" s="24">
        <f>+Q248+Q249</f>
        <v>0</v>
      </c>
      <c r="R250" s="16"/>
      <c r="S250" s="16" t="e">
        <f>+S248+#REF!+S249</f>
        <v>#REF!</v>
      </c>
      <c r="T250" s="16" t="e">
        <f>+T248+#REF!+T249</f>
        <v>#REF!</v>
      </c>
      <c r="U250" s="16" t="e">
        <f>+U248+#REF!+U249</f>
        <v>#REF!</v>
      </c>
      <c r="V250" s="16" t="e">
        <f>+V248+#REF!+V249</f>
        <v>#REF!</v>
      </c>
      <c r="W250" s="16" t="e">
        <f>+W248+#REF!+W249</f>
        <v>#REF!</v>
      </c>
      <c r="X250" s="16" t="e">
        <f>+X248+#REF!+X249</f>
        <v>#REF!</v>
      </c>
      <c r="Y250" s="16" t="e">
        <f>+Y248+#REF!+Y249</f>
        <v>#REF!</v>
      </c>
      <c r="Z250" s="16"/>
    </row>
    <row r="251" spans="1:26" ht="12">
      <c r="A251" s="16"/>
      <c r="B251" s="16"/>
      <c r="C251" s="16"/>
      <c r="D251" s="16"/>
      <c r="E251" s="16"/>
      <c r="F251" s="16"/>
      <c r="G251" s="16"/>
      <c r="H251" s="16"/>
      <c r="I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2">
      <c r="A252" s="21" t="s">
        <v>68</v>
      </c>
      <c r="B252" s="16"/>
      <c r="C252" s="16"/>
      <c r="D252" s="16"/>
      <c r="E252" s="16"/>
      <c r="F252" s="16"/>
      <c r="G252" s="16"/>
      <c r="H252" s="16"/>
      <c r="I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2.75" thickBot="1">
      <c r="A253" s="16" t="s">
        <v>142</v>
      </c>
      <c r="B253" s="26" t="s">
        <v>44</v>
      </c>
      <c r="C253" s="26">
        <f>C236+C242+C245+C250</f>
        <v>22185021</v>
      </c>
      <c r="D253" s="26" t="s">
        <v>44</v>
      </c>
      <c r="E253" s="26">
        <f>E236+E242+E245+E250</f>
        <v>17380657</v>
      </c>
      <c r="F253" s="26" t="s">
        <v>44</v>
      </c>
      <c r="G253" s="26">
        <f>G236+G242+G245+G250</f>
        <v>19401069</v>
      </c>
      <c r="H253" s="26" t="s">
        <v>44</v>
      </c>
      <c r="I253" s="26">
        <f>I236+I242+I245+I250</f>
        <v>497467895</v>
      </c>
      <c r="J253" s="27" t="s">
        <v>44</v>
      </c>
      <c r="K253" s="26">
        <f>K236+K242+K245+K250</f>
        <v>556434642</v>
      </c>
      <c r="L253" s="26" t="s">
        <v>44</v>
      </c>
      <c r="M253" s="26">
        <f>M236+M242+M245+M250</f>
        <v>370140480</v>
      </c>
      <c r="N253" s="26" t="s">
        <v>44</v>
      </c>
      <c r="O253" s="26">
        <f>O236+O242+O245+O250</f>
        <v>181384562</v>
      </c>
      <c r="P253" s="26" t="s">
        <v>44</v>
      </c>
      <c r="Q253" s="26">
        <f>Q236+Q242+Q245+Q250</f>
        <v>4909600</v>
      </c>
      <c r="R253" s="16"/>
      <c r="S253" s="16" t="e">
        <f>S236+#REF!+S242+#REF!+S250</f>
        <v>#REF!</v>
      </c>
      <c r="T253" s="16" t="e">
        <f>T236+#REF!+T242+#REF!+T250</f>
        <v>#REF!</v>
      </c>
      <c r="U253" s="16" t="e">
        <f>U236+#REF!+U242+#REF!+U250</f>
        <v>#REF!</v>
      </c>
      <c r="V253" s="16" t="e">
        <f>V236+#REF!+V242+#REF!+V250</f>
        <v>#REF!</v>
      </c>
      <c r="W253" s="16" t="e">
        <f>W236+#REF!+W242+#REF!+W250</f>
        <v>#REF!</v>
      </c>
      <c r="X253" s="16" t="e">
        <f>X236+#REF!+X242+#REF!+X250</f>
        <v>#REF!</v>
      </c>
      <c r="Y253" s="16" t="e">
        <f>Y236+#REF!+Y242+#REF!+Y250</f>
        <v>#REF!</v>
      </c>
      <c r="Z253" s="16"/>
    </row>
    <row r="254" spans="1:26" ht="12.75" thickTop="1">
      <c r="A254" s="16"/>
      <c r="B254" s="16"/>
      <c r="C254" s="16"/>
      <c r="D254" s="16"/>
      <c r="E254" s="16"/>
      <c r="F254" s="16"/>
      <c r="G254" s="16"/>
      <c r="H254" s="16"/>
      <c r="I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ht="12">
      <c r="K255" s="16"/>
    </row>
    <row r="256" ht="12">
      <c r="K256" s="16"/>
    </row>
    <row r="257" ht="12">
      <c r="K257" s="16"/>
    </row>
  </sheetData>
  <sheetProtection/>
  <mergeCells count="3">
    <mergeCell ref="A3:Q3"/>
    <mergeCell ref="A5:Q5"/>
    <mergeCell ref="A6:Q6"/>
  </mergeCells>
  <conditionalFormatting sqref="L15:Q15 A15:I15 K89 L16:Z254 K146 K236 K250 A253:A254 A16:A251 K54 B16:H254 I16:I133 I135:I254">
    <cfRule type="expression" priority="4" dxfId="2" stopIfTrue="1">
      <formula>MOD(ROW(),2)=1</formula>
    </cfRule>
  </conditionalFormatting>
  <conditionalFormatting sqref="K251:K65536 K1:K53 K55:K88 K90:K145 K147:K235 K237:K249 I134 J15:J307">
    <cfRule type="cellIs" priority="1" dxfId="0" operator="equal" stopIfTrue="1">
      <formula>-1</formula>
    </cfRule>
    <cfRule type="cellIs" priority="3" dxfId="0" operator="equal">
      <formula>1</formula>
    </cfRule>
  </conditionalFormatting>
  <printOptions horizontalCentered="1"/>
  <pageMargins left="0.25" right="0.25" top="0.5" bottom="0.5" header="0.5" footer="0.5"/>
  <pageSetup fitToHeight="0" fitToWidth="1" horizontalDpi="600" verticalDpi="600" orientation="landscape" scale="83" r:id="rId1"/>
  <rowBreaks count="1" manualBreakCount="1">
    <brk id="11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eparfait</cp:lastModifiedBy>
  <cp:lastPrinted>2009-10-20T16:36:13Z</cp:lastPrinted>
  <dcterms:created xsi:type="dcterms:W3CDTF">2008-02-25T19:49:03Z</dcterms:created>
  <dcterms:modified xsi:type="dcterms:W3CDTF">2009-10-20T16:37:33Z</dcterms:modified>
  <cp:category/>
  <cp:version/>
  <cp:contentType/>
  <cp:contentStatus/>
</cp:coreProperties>
</file>