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325" activeTab="0"/>
  </bookViews>
  <sheets>
    <sheet name="2010 C-2B" sheetId="1" r:id="rId1"/>
  </sheets>
  <definedNames>
    <definedName name="_Order1" hidden="1">255</definedName>
    <definedName name="_Regression_Int" localSheetId="0" hidden="1">1</definedName>
    <definedName name="_xlnm.Print_Area" localSheetId="0">'2010 C-2B'!$A$15:$T$128</definedName>
    <definedName name="Print_Area_MI" localSheetId="0">'2010 C-2B'!$A$15:$T$123</definedName>
    <definedName name="_xlnm.Print_Titles" localSheetId="0">'2010 C-2B'!$1:$14</definedName>
    <definedName name="Print_Titles_MI" localSheetId="0">'2010 C-2B'!$2:$14</definedName>
  </definedNames>
  <calcPr fullCalcOnLoad="1"/>
</workbook>
</file>

<file path=xl/sharedStrings.xml><?xml version="1.0" encoding="utf-8"?>
<sst xmlns="http://schemas.openxmlformats.org/spreadsheetml/2006/main" count="133" uniqueCount="110">
  <si>
    <t>Indirect</t>
  </si>
  <si>
    <t>State and</t>
  </si>
  <si>
    <t>Personal</t>
  </si>
  <si>
    <t>Cost</t>
  </si>
  <si>
    <t>Local</t>
  </si>
  <si>
    <t>Federal</t>
  </si>
  <si>
    <t>Private</t>
  </si>
  <si>
    <t>Other</t>
  </si>
  <si>
    <t>Total</t>
  </si>
  <si>
    <t>Services</t>
  </si>
  <si>
    <t>Support</t>
  </si>
  <si>
    <t>Recovered</t>
  </si>
  <si>
    <t>Educational and General:</t>
  </si>
  <si>
    <t>Instruction - -</t>
  </si>
  <si>
    <t>Business administration -</t>
  </si>
  <si>
    <t>Education -</t>
  </si>
  <si>
    <t>Continuing education -</t>
  </si>
  <si>
    <t>Liberal arts -</t>
  </si>
  <si>
    <t>Science -</t>
  </si>
  <si>
    <t>Research - -</t>
  </si>
  <si>
    <t>Sciences -</t>
  </si>
  <si>
    <t>Public service - -</t>
  </si>
  <si>
    <t>Academic support - -</t>
  </si>
  <si>
    <t>Academic administration -</t>
  </si>
  <si>
    <t>Library -</t>
  </si>
  <si>
    <t>Academic services -</t>
  </si>
  <si>
    <t>Student services - -</t>
  </si>
  <si>
    <t>Institutional support - -</t>
  </si>
  <si>
    <t>General administration -</t>
  </si>
  <si>
    <t>General institutional -</t>
  </si>
  <si>
    <t>Operation and Maintenance of Plant- -</t>
  </si>
  <si>
    <t>Scholarships and fellowships- -</t>
  </si>
  <si>
    <t>Auxiliary Enterprises:</t>
  </si>
  <si>
    <t>Totals</t>
  </si>
  <si>
    <t>Economics and finance</t>
  </si>
  <si>
    <t>Management and marketing</t>
  </si>
  <si>
    <t>Total business administration</t>
  </si>
  <si>
    <t>College workstudy</t>
  </si>
  <si>
    <t>Fine arts/foreign languages/humanities</t>
  </si>
  <si>
    <t>History/social science</t>
  </si>
  <si>
    <t>Total liberal arts</t>
  </si>
  <si>
    <t>Biological science</t>
  </si>
  <si>
    <t>Chemistry/physics</t>
  </si>
  <si>
    <t>Total science</t>
  </si>
  <si>
    <t>Total instruction</t>
  </si>
  <si>
    <t>Center for business research</t>
  </si>
  <si>
    <t>Total Education</t>
  </si>
  <si>
    <t>Conferences and institutes</t>
  </si>
  <si>
    <t>Total academic administration</t>
  </si>
  <si>
    <t>Administration</t>
  </si>
  <si>
    <t>Total library</t>
  </si>
  <si>
    <t>Computer center</t>
  </si>
  <si>
    <t>Pioneer heritage center</t>
  </si>
  <si>
    <t>Museum of life science</t>
  </si>
  <si>
    <t>Total academic services</t>
  </si>
  <si>
    <t>Career center</t>
  </si>
  <si>
    <t>Student government association</t>
  </si>
  <si>
    <t>Student Organzation Council</t>
  </si>
  <si>
    <t>Total student service</t>
  </si>
  <si>
    <t>Total general administration</t>
  </si>
  <si>
    <t>Development</t>
  </si>
  <si>
    <t>Total general institutional</t>
  </si>
  <si>
    <t>Total institutional support</t>
  </si>
  <si>
    <t xml:space="preserve">Total Operation and Maintenance of Plant </t>
  </si>
  <si>
    <t>Fellowships</t>
  </si>
  <si>
    <t>Scholarships</t>
  </si>
  <si>
    <t>Total scholarships and fellowships</t>
  </si>
  <si>
    <t>Total auxiliary enterprises</t>
  </si>
  <si>
    <t>Source</t>
  </si>
  <si>
    <t>Object</t>
  </si>
  <si>
    <t>College of science</t>
  </si>
  <si>
    <t>Academic affairs</t>
  </si>
  <si>
    <t>Student services</t>
  </si>
  <si>
    <t>College of business</t>
  </si>
  <si>
    <t>Accounting</t>
  </si>
  <si>
    <t>College of education</t>
  </si>
  <si>
    <t>Health and physical education</t>
  </si>
  <si>
    <t xml:space="preserve">Total education </t>
  </si>
  <si>
    <t>Small Business Dev Center</t>
  </si>
  <si>
    <t>College of liberal arts</t>
  </si>
  <si>
    <t>Communication</t>
  </si>
  <si>
    <t>Institue for human services</t>
  </si>
  <si>
    <t>Computer science</t>
  </si>
  <si>
    <t>Mathematics</t>
  </si>
  <si>
    <t>Total sciences</t>
  </si>
  <si>
    <t>Total research</t>
  </si>
  <si>
    <t>Public radio station</t>
  </si>
  <si>
    <t>Total public service</t>
  </si>
  <si>
    <t>Counseling services</t>
  </si>
  <si>
    <t>Intramural sports</t>
  </si>
  <si>
    <t>Campus police</t>
  </si>
  <si>
    <t>Grounds - Parking</t>
  </si>
  <si>
    <t>Total educational and gen. expend</t>
  </si>
  <si>
    <t>Expenditures</t>
  </si>
  <si>
    <t>Total continuing education</t>
  </si>
  <si>
    <t xml:space="preserve">Total academic support </t>
  </si>
  <si>
    <t>IWTP Tuition</t>
  </si>
  <si>
    <t>Education</t>
  </si>
  <si>
    <t>Psychology</t>
  </si>
  <si>
    <t>College of sciences -</t>
  </si>
  <si>
    <t>Facility Services - Utility Surcharge</t>
  </si>
  <si>
    <t xml:space="preserve"> $-   </t>
  </si>
  <si>
    <t>English</t>
  </si>
  <si>
    <t>Accounting Services</t>
  </si>
  <si>
    <t>Animation and visual effects</t>
  </si>
  <si>
    <t>ANALYSIS C-2B</t>
  </si>
  <si>
    <t>Current Restricted Fund Expenditures</t>
  </si>
  <si>
    <t>Bussines affairs</t>
  </si>
  <si>
    <t>Staff Senate</t>
  </si>
  <si>
    <t>For the year ended June 30, 2010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</si>
</sst>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mm/dd/yy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[$-409]dddd\,\ mmmm\ dd\,\ yyyy"/>
    <numFmt numFmtId="183" formatCode="m/d/yy;@"/>
    <numFmt numFmtId="184" formatCode="mmm\-yyyy"/>
  </numFmts>
  <fonts count="44">
    <font>
      <sz val="12"/>
      <name val="Helv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Goudy Old Style"/>
      <family val="1"/>
    </font>
    <font>
      <b/>
      <sz val="12"/>
      <color indexed="20"/>
      <name val="Goudy Old Style"/>
      <family val="1"/>
    </font>
    <font>
      <b/>
      <sz val="10"/>
      <color indexed="12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166" fontId="2" fillId="0" borderId="0" xfId="42" applyNumberFormat="1" applyFont="1" applyAlignment="1" applyProtection="1">
      <alignment vertical="center"/>
      <protection/>
    </xf>
    <xf numFmtId="166" fontId="2" fillId="0" borderId="0" xfId="42" applyNumberFormat="1" applyFont="1" applyAlignment="1">
      <alignment vertical="center"/>
    </xf>
    <xf numFmtId="166" fontId="2" fillId="0" borderId="0" xfId="42" applyNumberFormat="1" applyFont="1" applyAlignment="1" applyProtection="1">
      <alignment horizontal="fill" vertical="center"/>
      <protection/>
    </xf>
    <xf numFmtId="37" fontId="2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center" vertical="center"/>
      <protection/>
    </xf>
    <xf numFmtId="37" fontId="3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6" fontId="8" fillId="0" borderId="0" xfId="42" applyNumberFormat="1" applyFont="1" applyFill="1" applyAlignment="1" applyProtection="1">
      <alignment horizontal="right"/>
      <protection locked="0"/>
    </xf>
    <xf numFmtId="166" fontId="8" fillId="0" borderId="0" xfId="42" applyNumberFormat="1" applyFont="1" applyFill="1" applyAlignment="1" applyProtection="1">
      <alignment/>
      <protection locked="0"/>
    </xf>
    <xf numFmtId="37" fontId="9" fillId="0" borderId="0" xfId="0" applyFont="1" applyFill="1" applyAlignment="1">
      <alignment vertical="center"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Alignment="1" applyProtection="1">
      <alignment horizontal="left" vertical="center"/>
      <protection/>
    </xf>
    <xf numFmtId="166" fontId="9" fillId="0" borderId="0" xfId="42" applyNumberFormat="1" applyFont="1" applyFill="1" applyAlignment="1" applyProtection="1">
      <alignment horizontal="right" vertical="center"/>
      <protection locked="0"/>
    </xf>
    <xf numFmtId="166" fontId="9" fillId="0" borderId="0" xfId="42" applyNumberFormat="1" applyFont="1" applyFill="1" applyAlignment="1">
      <alignment vertical="center"/>
    </xf>
    <xf numFmtId="166" fontId="9" fillId="0" borderId="10" xfId="42" applyNumberFormat="1" applyFont="1" applyFill="1" applyBorder="1" applyAlignment="1" applyProtection="1">
      <alignment horizontal="right" vertical="center"/>
      <protection locked="0"/>
    </xf>
    <xf numFmtId="166" fontId="9" fillId="0" borderId="0" xfId="42" applyNumberFormat="1" applyFont="1" applyFill="1" applyAlignment="1" applyProtection="1">
      <alignment vertical="center"/>
      <protection/>
    </xf>
    <xf numFmtId="166" fontId="9" fillId="0" borderId="11" xfId="42" applyNumberFormat="1" applyFont="1" applyFill="1" applyBorder="1" applyAlignment="1" applyProtection="1">
      <alignment vertical="center"/>
      <protection/>
    </xf>
    <xf numFmtId="37" fontId="10" fillId="0" borderId="0" xfId="0" applyFont="1" applyFill="1" applyAlignment="1">
      <alignment vertical="center"/>
    </xf>
    <xf numFmtId="37" fontId="10" fillId="0" borderId="12" xfId="0" applyFont="1" applyFill="1" applyBorder="1" applyAlignment="1" applyProtection="1">
      <alignment horizontal="centerContinuous" vertical="center"/>
      <protection/>
    </xf>
    <xf numFmtId="37" fontId="10" fillId="0" borderId="12" xfId="0" applyFont="1" applyFill="1" applyBorder="1" applyAlignment="1">
      <alignment horizontal="centerContinuous" vertical="center"/>
    </xf>
    <xf numFmtId="37" fontId="10" fillId="0" borderId="0" xfId="0" applyFont="1" applyFill="1" applyAlignment="1" applyProtection="1">
      <alignment horizontal="center" vertical="center"/>
      <protection/>
    </xf>
    <xf numFmtId="37" fontId="10" fillId="0" borderId="12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Alignment="1" applyProtection="1">
      <alignment horizontal="fill" vertical="center"/>
      <protection/>
    </xf>
    <xf numFmtId="37" fontId="10" fillId="0" borderId="0" xfId="0" applyFont="1" applyFill="1" applyAlignment="1" applyProtection="1">
      <alignment horizontal="left" vertical="center"/>
      <protection/>
    </xf>
    <xf numFmtId="166" fontId="10" fillId="0" borderId="0" xfId="42" applyNumberFormat="1" applyFont="1" applyFill="1" applyAlignment="1" applyProtection="1">
      <alignment horizontal="right" vertical="center"/>
      <protection locked="0"/>
    </xf>
    <xf numFmtId="166" fontId="10" fillId="0" borderId="0" xfId="42" applyNumberFormat="1" applyFont="1" applyFill="1" applyAlignment="1">
      <alignment vertical="center"/>
    </xf>
    <xf numFmtId="166" fontId="10" fillId="0" borderId="0" xfId="42" applyNumberFormat="1" applyFont="1" applyFill="1" applyBorder="1" applyAlignment="1">
      <alignment vertical="center"/>
    </xf>
    <xf numFmtId="166" fontId="10" fillId="0" borderId="13" xfId="42" applyNumberFormat="1" applyFont="1" applyFill="1" applyBorder="1" applyAlignment="1" applyProtection="1">
      <alignment vertical="center"/>
      <protection/>
    </xf>
    <xf numFmtId="166" fontId="10" fillId="0" borderId="0" xfId="42" applyNumberFormat="1" applyFont="1" applyFill="1" applyAlignment="1" applyProtection="1">
      <alignment vertical="center"/>
      <protection/>
    </xf>
    <xf numFmtId="166" fontId="10" fillId="0" borderId="10" xfId="42" applyNumberFormat="1" applyFont="1" applyFill="1" applyBorder="1" applyAlignment="1" applyProtection="1">
      <alignment horizontal="right" vertical="center"/>
      <protection locked="0"/>
    </xf>
    <xf numFmtId="166" fontId="10" fillId="0" borderId="0" xfId="42" applyNumberFormat="1" applyFont="1" applyFill="1" applyBorder="1" applyAlignment="1" applyProtection="1">
      <alignment vertical="center"/>
      <protection/>
    </xf>
    <xf numFmtId="166" fontId="10" fillId="0" borderId="11" xfId="42" applyNumberFormat="1" applyFont="1" applyFill="1" applyBorder="1" applyAlignment="1" applyProtection="1">
      <alignment vertical="center"/>
      <protection/>
    </xf>
    <xf numFmtId="37" fontId="2" fillId="0" borderId="0" xfId="0" applyFont="1" applyFill="1" applyBorder="1" applyAlignment="1">
      <alignment horizontal="center" vertical="center"/>
    </xf>
    <xf numFmtId="37" fontId="6" fillId="0" borderId="0" xfId="0" applyFont="1" applyFill="1" applyBorder="1" applyAlignment="1" applyProtection="1">
      <alignment horizontal="center" vertical="center"/>
      <protection/>
    </xf>
    <xf numFmtId="37" fontId="7" fillId="0" borderId="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4</xdr:col>
      <xdr:colOff>2238375</xdr:colOff>
      <xdr:row>5</xdr:row>
      <xdr:rowOff>190500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3114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D530"/>
  <sheetViews>
    <sheetView showGridLines="0" tabSelected="1" zoomScalePageLayoutView="0" workbookViewId="0" topLeftCell="A1">
      <selection activeCell="F7" sqref="F7"/>
    </sheetView>
  </sheetViews>
  <sheetFormatPr defaultColWidth="8.88671875" defaultRowHeight="15.75"/>
  <cols>
    <col min="1" max="4" width="2.77734375" style="1" customWidth="1"/>
    <col min="5" max="5" width="26.77734375" style="1" customWidth="1"/>
    <col min="6" max="6" width="11.77734375" style="1" customWidth="1"/>
    <col min="7" max="7" width="1.77734375" style="1" customWidth="1"/>
    <col min="8" max="8" width="11.77734375" style="1" customWidth="1"/>
    <col min="9" max="9" width="1.77734375" style="1" customWidth="1"/>
    <col min="10" max="10" width="11.77734375" style="1" customWidth="1"/>
    <col min="11" max="11" width="1.77734375" style="1" customWidth="1"/>
    <col min="12" max="12" width="11.77734375" style="1" customWidth="1"/>
    <col min="13" max="13" width="1.77734375" style="1" customWidth="1"/>
    <col min="14" max="14" width="11.77734375" style="1" customWidth="1"/>
    <col min="15" max="15" width="1.77734375" style="1" customWidth="1"/>
    <col min="16" max="16" width="11.77734375" style="1" customWidth="1"/>
    <col min="17" max="17" width="1.77734375" style="1" customWidth="1"/>
    <col min="18" max="18" width="11.77734375" style="1" customWidth="1"/>
    <col min="19" max="19" width="1.77734375" style="1" customWidth="1"/>
    <col min="20" max="20" width="11.77734375" style="1" customWidth="1"/>
    <col min="21" max="186" width="12.6640625" style="2" customWidth="1"/>
    <col min="187" max="16384" width="8.88671875" style="1" customWidth="1"/>
  </cols>
  <sheetData>
    <row r="1" spans="1:5" s="8" customFormat="1" ht="12" customHeight="1">
      <c r="A1" s="38"/>
      <c r="B1" s="38"/>
      <c r="C1" s="38"/>
      <c r="D1" s="38"/>
      <c r="E1" s="38"/>
    </row>
    <row r="2" spans="1:20" s="8" customFormat="1" ht="10.5" customHeight="1">
      <c r="A2" s="38"/>
      <c r="B2" s="38"/>
      <c r="C2" s="38"/>
      <c r="D2" s="38"/>
      <c r="E2" s="38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spans="1:20" s="8" customFormat="1" ht="16.5">
      <c r="A3" s="38"/>
      <c r="B3" s="38"/>
      <c r="C3" s="38"/>
      <c r="D3" s="38"/>
      <c r="E3" s="38"/>
      <c r="F3" s="39" t="s">
        <v>105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s="8" customFormat="1" ht="8.25" customHeight="1">
      <c r="A4" s="38"/>
      <c r="B4" s="38"/>
      <c r="C4" s="38"/>
      <c r="D4" s="38"/>
      <c r="E4" s="3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8" customFormat="1" ht="16.5">
      <c r="A5" s="38"/>
      <c r="B5" s="38"/>
      <c r="C5" s="38"/>
      <c r="D5" s="38"/>
      <c r="E5" s="38"/>
      <c r="F5" s="39" t="s">
        <v>106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s="8" customFormat="1" ht="16.5">
      <c r="A6" s="38"/>
      <c r="B6" s="38"/>
      <c r="C6" s="38"/>
      <c r="D6" s="38"/>
      <c r="E6" s="38"/>
      <c r="F6" s="39" t="s">
        <v>109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s="8" customFormat="1" ht="10.5" customHeight="1">
      <c r="A7" s="38"/>
      <c r="B7" s="38"/>
      <c r="C7" s="38"/>
      <c r="D7" s="38"/>
      <c r="E7" s="3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11" s="8" customFormat="1" ht="12">
      <c r="A8" s="38"/>
      <c r="B8" s="38"/>
      <c r="C8" s="38"/>
      <c r="D8" s="38"/>
      <c r="E8" s="38"/>
      <c r="J8" s="12"/>
      <c r="K8" s="12"/>
    </row>
    <row r="9" spans="1:11" ht="12">
      <c r="A9" s="38"/>
      <c r="B9" s="38"/>
      <c r="C9" s="38"/>
      <c r="D9" s="38"/>
      <c r="E9" s="38"/>
      <c r="J9" s="4"/>
      <c r="K9" s="4"/>
    </row>
    <row r="10" spans="1:186" s="15" customFormat="1" ht="13.5">
      <c r="A10" s="23"/>
      <c r="B10" s="23"/>
      <c r="C10" s="23"/>
      <c r="D10" s="23"/>
      <c r="E10" s="23"/>
      <c r="F10" s="24" t="s">
        <v>68</v>
      </c>
      <c r="G10" s="25"/>
      <c r="H10" s="25"/>
      <c r="I10" s="25"/>
      <c r="J10" s="25"/>
      <c r="K10" s="25"/>
      <c r="L10" s="25"/>
      <c r="M10" s="23"/>
      <c r="N10" s="23"/>
      <c r="O10" s="23"/>
      <c r="P10" s="24" t="s">
        <v>69</v>
      </c>
      <c r="Q10" s="25"/>
      <c r="R10" s="24"/>
      <c r="S10" s="25"/>
      <c r="T10" s="2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</row>
    <row r="11" spans="1:186" s="15" customFormat="1" ht="13.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6" t="s">
        <v>0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</row>
    <row r="12" spans="1:186" s="15" customFormat="1" ht="13.5">
      <c r="A12" s="23"/>
      <c r="B12" s="23"/>
      <c r="C12" s="23"/>
      <c r="D12" s="23"/>
      <c r="E12" s="23"/>
      <c r="F12" s="26" t="s">
        <v>1</v>
      </c>
      <c r="G12" s="23"/>
      <c r="H12" s="23"/>
      <c r="I12" s="23"/>
      <c r="J12" s="23"/>
      <c r="K12" s="23"/>
      <c r="L12" s="23"/>
      <c r="M12" s="23"/>
      <c r="N12" s="23"/>
      <c r="O12" s="23"/>
      <c r="P12" s="26" t="s">
        <v>2</v>
      </c>
      <c r="Q12" s="23"/>
      <c r="R12" s="23"/>
      <c r="S12" s="23"/>
      <c r="T12" s="26" t="s">
        <v>3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</row>
    <row r="13" spans="1:186" s="15" customFormat="1" ht="13.5">
      <c r="A13" s="23"/>
      <c r="B13" s="23"/>
      <c r="C13" s="23"/>
      <c r="D13" s="23"/>
      <c r="E13" s="23"/>
      <c r="F13" s="27" t="s">
        <v>4</v>
      </c>
      <c r="G13" s="23"/>
      <c r="H13" s="27" t="s">
        <v>5</v>
      </c>
      <c r="I13" s="23"/>
      <c r="J13" s="27" t="s">
        <v>6</v>
      </c>
      <c r="K13" s="23"/>
      <c r="L13" s="27" t="s">
        <v>7</v>
      </c>
      <c r="M13" s="23"/>
      <c r="N13" s="27" t="s">
        <v>8</v>
      </c>
      <c r="O13" s="23"/>
      <c r="P13" s="27" t="s">
        <v>9</v>
      </c>
      <c r="Q13" s="23"/>
      <c r="R13" s="27" t="s">
        <v>10</v>
      </c>
      <c r="S13" s="23"/>
      <c r="T13" s="27" t="s">
        <v>11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</row>
    <row r="14" spans="1:186" s="15" customFormat="1" ht="13.5">
      <c r="A14" s="23"/>
      <c r="B14" s="23"/>
      <c r="C14" s="23"/>
      <c r="D14" s="23"/>
      <c r="E14" s="23"/>
      <c r="F14" s="28"/>
      <c r="G14" s="23"/>
      <c r="H14" s="28"/>
      <c r="I14" s="23"/>
      <c r="J14" s="28"/>
      <c r="K14" s="23"/>
      <c r="L14" s="28"/>
      <c r="M14" s="23"/>
      <c r="N14" s="28"/>
      <c r="O14" s="23"/>
      <c r="P14" s="28"/>
      <c r="Q14" s="23"/>
      <c r="R14" s="28"/>
      <c r="S14" s="23"/>
      <c r="T14" s="28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</row>
    <row r="15" spans="1:186" s="15" customFormat="1" ht="13.5">
      <c r="A15" s="23" t="s">
        <v>12</v>
      </c>
      <c r="B15" s="23"/>
      <c r="C15" s="23"/>
      <c r="D15" s="23"/>
      <c r="E15" s="23"/>
      <c r="F15" s="28"/>
      <c r="G15" s="23"/>
      <c r="H15" s="28"/>
      <c r="I15" s="23"/>
      <c r="J15" s="28"/>
      <c r="K15" s="23"/>
      <c r="L15" s="28"/>
      <c r="M15" s="23"/>
      <c r="N15" s="28"/>
      <c r="O15" s="23"/>
      <c r="P15" s="28"/>
      <c r="Q15" s="23"/>
      <c r="R15" s="28"/>
      <c r="S15" s="23"/>
      <c r="T15" s="28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</row>
    <row r="16" spans="1:186" s="15" customFormat="1" ht="13.5">
      <c r="A16" s="23"/>
      <c r="B16" s="23" t="s">
        <v>13</v>
      </c>
      <c r="C16" s="23"/>
      <c r="D16" s="29"/>
      <c r="E16" s="23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</row>
    <row r="17" spans="1:186" s="15" customFormat="1" ht="13.5">
      <c r="A17" s="29"/>
      <c r="B17" s="23"/>
      <c r="C17" s="23" t="s">
        <v>14</v>
      </c>
      <c r="D17" s="23"/>
      <c r="E17" s="23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</row>
    <row r="18" spans="1:186" s="15" customFormat="1" ht="13.5">
      <c r="A18" s="23"/>
      <c r="B18" s="23"/>
      <c r="C18" s="23"/>
      <c r="D18" s="29" t="s">
        <v>73</v>
      </c>
      <c r="E18" s="23"/>
      <c r="F18" s="30" t="s">
        <v>101</v>
      </c>
      <c r="G18" s="30"/>
      <c r="H18" s="30" t="s">
        <v>101</v>
      </c>
      <c r="I18" s="30"/>
      <c r="J18" s="30">
        <v>12736</v>
      </c>
      <c r="K18" s="30"/>
      <c r="L18" s="30">
        <v>7017</v>
      </c>
      <c r="M18" s="30"/>
      <c r="N18" s="30">
        <f>SUM(F18:M18)</f>
        <v>19753</v>
      </c>
      <c r="O18" s="30"/>
      <c r="P18" s="30">
        <f>6000+1017</f>
        <v>7017</v>
      </c>
      <c r="Q18" s="30"/>
      <c r="R18" s="30">
        <v>12736</v>
      </c>
      <c r="S18" s="30">
        <v>739</v>
      </c>
      <c r="T18" s="32">
        <v>0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</row>
    <row r="19" spans="1:186" s="15" customFormat="1" ht="13.5">
      <c r="A19" s="29"/>
      <c r="B19" s="23"/>
      <c r="C19" s="23"/>
      <c r="D19" s="23" t="s">
        <v>74</v>
      </c>
      <c r="E19" s="23"/>
      <c r="F19" s="31">
        <v>0</v>
      </c>
      <c r="G19" s="31"/>
      <c r="H19" s="31">
        <v>0</v>
      </c>
      <c r="I19" s="31"/>
      <c r="J19" s="31">
        <v>609</v>
      </c>
      <c r="K19" s="31"/>
      <c r="L19" s="31">
        <v>0</v>
      </c>
      <c r="M19" s="31"/>
      <c r="N19" s="31">
        <f>SUM(F19:M19)</f>
        <v>609</v>
      </c>
      <c r="O19" s="31"/>
      <c r="P19" s="31">
        <v>0</v>
      </c>
      <c r="Q19" s="31"/>
      <c r="R19" s="31">
        <v>609</v>
      </c>
      <c r="S19" s="31">
        <v>45</v>
      </c>
      <c r="T19" s="32">
        <v>0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</row>
    <row r="20" spans="1:186" s="15" customFormat="1" ht="13.5">
      <c r="A20" s="23"/>
      <c r="B20" s="23"/>
      <c r="C20" s="23"/>
      <c r="D20" s="29" t="s">
        <v>34</v>
      </c>
      <c r="E20" s="23"/>
      <c r="F20" s="30">
        <v>0</v>
      </c>
      <c r="G20" s="30"/>
      <c r="H20" s="30">
        <v>0</v>
      </c>
      <c r="I20" s="30"/>
      <c r="J20" s="30">
        <v>2639</v>
      </c>
      <c r="K20" s="30"/>
      <c r="L20" s="30">
        <v>0</v>
      </c>
      <c r="M20" s="30"/>
      <c r="N20" s="30">
        <f>SUM(F20:M20)</f>
        <v>2639</v>
      </c>
      <c r="O20" s="30"/>
      <c r="P20" s="30">
        <v>0</v>
      </c>
      <c r="Q20" s="30"/>
      <c r="R20" s="30">
        <v>2639</v>
      </c>
      <c r="S20" s="30">
        <v>1401</v>
      </c>
      <c r="T20" s="32">
        <v>0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</row>
    <row r="21" spans="1:186" s="15" customFormat="1" ht="13.5">
      <c r="A21" s="29"/>
      <c r="B21" s="23"/>
      <c r="C21" s="23"/>
      <c r="D21" s="23" t="s">
        <v>35</v>
      </c>
      <c r="E21" s="23"/>
      <c r="F21" s="31">
        <v>0</v>
      </c>
      <c r="G21" s="31"/>
      <c r="H21" s="31">
        <v>0</v>
      </c>
      <c r="I21" s="31"/>
      <c r="J21" s="31">
        <v>5750</v>
      </c>
      <c r="K21" s="31"/>
      <c r="L21" s="31">
        <v>0</v>
      </c>
      <c r="M21" s="31"/>
      <c r="N21" s="31">
        <f>SUM(F21:M21)</f>
        <v>5750</v>
      </c>
      <c r="O21" s="31"/>
      <c r="P21" s="31">
        <v>0</v>
      </c>
      <c r="Q21" s="31"/>
      <c r="R21" s="31">
        <v>5750</v>
      </c>
      <c r="S21" s="31">
        <v>42780</v>
      </c>
      <c r="T21" s="32">
        <v>0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</row>
    <row r="22" spans="1:186" s="15" customFormat="1" ht="13.5">
      <c r="A22" s="23"/>
      <c r="B22" s="23"/>
      <c r="C22" s="23"/>
      <c r="D22" s="29" t="s">
        <v>37</v>
      </c>
      <c r="E22" s="23"/>
      <c r="F22" s="30"/>
      <c r="G22" s="30"/>
      <c r="H22" s="30">
        <v>2695</v>
      </c>
      <c r="I22" s="30"/>
      <c r="J22" s="30">
        <v>0</v>
      </c>
      <c r="K22" s="30"/>
      <c r="L22" s="30">
        <v>0</v>
      </c>
      <c r="M22" s="30"/>
      <c r="N22" s="30">
        <f>SUM(F22:M22)</f>
        <v>2695</v>
      </c>
      <c r="O22" s="30"/>
      <c r="P22" s="30">
        <v>2567</v>
      </c>
      <c r="Q22" s="30"/>
      <c r="R22" s="30">
        <v>0</v>
      </c>
      <c r="S22" s="30"/>
      <c r="T22" s="32">
        <v>128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</row>
    <row r="23" spans="1:186" s="15" customFormat="1" ht="13.5">
      <c r="A23" s="23"/>
      <c r="B23" s="23"/>
      <c r="C23" s="23"/>
      <c r="D23" s="23"/>
      <c r="E23" s="29" t="s">
        <v>36</v>
      </c>
      <c r="F23" s="33">
        <f>SUM(F18:F22)</f>
        <v>0</v>
      </c>
      <c r="G23" s="34"/>
      <c r="H23" s="33">
        <f>SUM(H18:H22)</f>
        <v>2695</v>
      </c>
      <c r="I23" s="31"/>
      <c r="J23" s="33">
        <f>SUM(J18:J22)</f>
        <v>21734</v>
      </c>
      <c r="K23" s="31"/>
      <c r="L23" s="33">
        <f>SUM(L18:L22)</f>
        <v>7017</v>
      </c>
      <c r="M23" s="31"/>
      <c r="N23" s="33">
        <f>SUM(N18:N22)</f>
        <v>31446</v>
      </c>
      <c r="O23" s="31"/>
      <c r="P23" s="33">
        <f>SUM(P18:P22)</f>
        <v>9584</v>
      </c>
      <c r="Q23" s="31"/>
      <c r="R23" s="33">
        <f>SUM(R18:R22)</f>
        <v>21734</v>
      </c>
      <c r="S23" s="31"/>
      <c r="T23" s="33">
        <f>SUM(T18:T22)</f>
        <v>128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</row>
    <row r="24" spans="1:186" s="15" customFormat="1" ht="13.5">
      <c r="A24" s="23"/>
      <c r="B24" s="23"/>
      <c r="C24" s="23" t="s">
        <v>15</v>
      </c>
      <c r="D24" s="29"/>
      <c r="E24" s="23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</row>
    <row r="25" spans="1:186" s="15" customFormat="1" ht="13.5">
      <c r="A25" s="29"/>
      <c r="B25" s="23"/>
      <c r="C25" s="23"/>
      <c r="D25" s="23" t="s">
        <v>37</v>
      </c>
      <c r="E25" s="23"/>
      <c r="F25" s="31">
        <v>0</v>
      </c>
      <c r="G25" s="31"/>
      <c r="H25" s="31">
        <v>12692</v>
      </c>
      <c r="I25" s="31"/>
      <c r="J25" s="31">
        <v>0</v>
      </c>
      <c r="K25" s="31"/>
      <c r="L25" s="31">
        <v>0</v>
      </c>
      <c r="M25" s="31"/>
      <c r="N25" s="31">
        <f>SUM(F25:M25)</f>
        <v>12692</v>
      </c>
      <c r="O25" s="31"/>
      <c r="P25" s="31">
        <v>12088</v>
      </c>
      <c r="Q25" s="31"/>
      <c r="R25" s="31">
        <v>0</v>
      </c>
      <c r="S25" s="31"/>
      <c r="T25" s="32">
        <v>604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</row>
    <row r="26" spans="1:186" s="15" customFormat="1" ht="13.5">
      <c r="A26" s="23"/>
      <c r="B26" s="23"/>
      <c r="C26" s="23"/>
      <c r="D26" s="29" t="s">
        <v>75</v>
      </c>
      <c r="E26" s="23"/>
      <c r="F26" s="30">
        <v>6375</v>
      </c>
      <c r="G26" s="30"/>
      <c r="H26" s="30">
        <v>30911</v>
      </c>
      <c r="I26" s="30"/>
      <c r="J26" s="30">
        <v>14709</v>
      </c>
      <c r="K26" s="30"/>
      <c r="L26" s="30">
        <v>0</v>
      </c>
      <c r="M26" s="30"/>
      <c r="N26" s="30">
        <f>SUM(F26:M26)</f>
        <v>51995</v>
      </c>
      <c r="O26" s="30"/>
      <c r="P26" s="30">
        <v>1170</v>
      </c>
      <c r="Q26" s="30"/>
      <c r="R26" s="30">
        <v>50825</v>
      </c>
      <c r="S26" s="30"/>
      <c r="T26" s="32">
        <v>0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</row>
    <row r="27" spans="1:186" s="15" customFormat="1" ht="13.5">
      <c r="A27" s="29"/>
      <c r="B27" s="23"/>
      <c r="C27" s="23"/>
      <c r="D27" s="23" t="s">
        <v>76</v>
      </c>
      <c r="E27" s="23"/>
      <c r="F27" s="31">
        <v>24932</v>
      </c>
      <c r="G27" s="31"/>
      <c r="H27" s="31">
        <v>0</v>
      </c>
      <c r="I27" s="31"/>
      <c r="J27" s="31">
        <v>0</v>
      </c>
      <c r="K27" s="31"/>
      <c r="L27" s="31">
        <v>13752</v>
      </c>
      <c r="M27" s="31"/>
      <c r="N27" s="31">
        <f>SUM(F27:M27)</f>
        <v>38684</v>
      </c>
      <c r="O27" s="31"/>
      <c r="P27" s="31">
        <f>7186+477</f>
        <v>7663</v>
      </c>
      <c r="Q27" s="31"/>
      <c r="R27" s="31">
        <v>31021</v>
      </c>
      <c r="S27" s="31"/>
      <c r="T27" s="32">
        <v>0</v>
      </c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</row>
    <row r="28" spans="1:186" s="15" customFormat="1" ht="13.5">
      <c r="A28" s="23"/>
      <c r="B28" s="23"/>
      <c r="C28" s="23"/>
      <c r="D28" s="23" t="s">
        <v>98</v>
      </c>
      <c r="E28" s="23"/>
      <c r="F28" s="30"/>
      <c r="G28" s="13"/>
      <c r="H28" s="30">
        <v>0</v>
      </c>
      <c r="I28" s="13"/>
      <c r="J28" s="30">
        <v>15121</v>
      </c>
      <c r="K28" s="14"/>
      <c r="L28" s="30">
        <v>0</v>
      </c>
      <c r="M28" s="30"/>
      <c r="N28" s="30">
        <f>SUM(F28:M28)</f>
        <v>15121</v>
      </c>
      <c r="O28" s="30"/>
      <c r="P28" s="30">
        <f>8073+113</f>
        <v>8186</v>
      </c>
      <c r="Q28" s="13"/>
      <c r="R28" s="30">
        <v>6935</v>
      </c>
      <c r="S28" s="13"/>
      <c r="T28" s="30">
        <v>0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</row>
    <row r="29" spans="1:186" s="15" customFormat="1" ht="13.5">
      <c r="A29" s="23"/>
      <c r="B29" s="23"/>
      <c r="C29" s="23"/>
      <c r="D29" s="23"/>
      <c r="E29" s="29" t="s">
        <v>77</v>
      </c>
      <c r="F29" s="33">
        <f>SUM(F25:F28)</f>
        <v>31307</v>
      </c>
      <c r="G29" s="34"/>
      <c r="H29" s="33">
        <f>SUM(H25:H28)</f>
        <v>43603</v>
      </c>
      <c r="I29" s="31"/>
      <c r="J29" s="33">
        <f>SUM(J25:J28)</f>
        <v>29830</v>
      </c>
      <c r="K29" s="31"/>
      <c r="L29" s="33">
        <f>SUM(L25:L28)</f>
        <v>13752</v>
      </c>
      <c r="M29" s="31"/>
      <c r="N29" s="33">
        <f>SUM(F29:L29)</f>
        <v>118492</v>
      </c>
      <c r="O29" s="31"/>
      <c r="P29" s="33">
        <f>SUM(P25:P28)</f>
        <v>29107</v>
      </c>
      <c r="Q29" s="31"/>
      <c r="R29" s="33">
        <f>SUM(R25:R28)</f>
        <v>88781</v>
      </c>
      <c r="S29" s="31"/>
      <c r="T29" s="33">
        <f>SUM(T25:T28)</f>
        <v>604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</row>
    <row r="30" spans="1:186" s="15" customFormat="1" ht="13.5">
      <c r="A30" s="23"/>
      <c r="B30" s="23"/>
      <c r="C30" s="23" t="s">
        <v>16</v>
      </c>
      <c r="D30" s="29"/>
      <c r="E30" s="23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</row>
    <row r="31" spans="1:186" s="15" customFormat="1" ht="13.5">
      <c r="A31" s="29"/>
      <c r="B31" s="23"/>
      <c r="C31" s="23"/>
      <c r="D31" s="23" t="s">
        <v>78</v>
      </c>
      <c r="E31" s="23"/>
      <c r="F31" s="31">
        <v>0</v>
      </c>
      <c r="G31" s="31"/>
      <c r="H31" s="31">
        <v>41144</v>
      </c>
      <c r="I31" s="31"/>
      <c r="J31" s="31">
        <v>0</v>
      </c>
      <c r="K31" s="31"/>
      <c r="L31" s="31">
        <v>0</v>
      </c>
      <c r="M31" s="31"/>
      <c r="N31" s="31">
        <f>SUM(F31:M31)</f>
        <v>41144</v>
      </c>
      <c r="O31" s="31"/>
      <c r="P31" s="31">
        <f>19095+3231</f>
        <v>22326</v>
      </c>
      <c r="Q31" s="31"/>
      <c r="R31" s="31">
        <v>18818</v>
      </c>
      <c r="S31" s="31"/>
      <c r="T31" s="32">
        <v>0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</row>
    <row r="32" spans="1:186" s="15" customFormat="1" ht="13.5">
      <c r="A32" s="23"/>
      <c r="B32" s="23"/>
      <c r="C32" s="23"/>
      <c r="D32" s="29" t="s">
        <v>96</v>
      </c>
      <c r="E32" s="23"/>
      <c r="F32" s="30">
        <v>0</v>
      </c>
      <c r="G32" s="30"/>
      <c r="H32" s="30">
        <v>0</v>
      </c>
      <c r="I32" s="30"/>
      <c r="J32" s="30">
        <v>581514</v>
      </c>
      <c r="K32" s="30"/>
      <c r="L32" s="30">
        <v>0</v>
      </c>
      <c r="M32" s="30"/>
      <c r="N32" s="30">
        <f>SUM(F32:M32)</f>
        <v>581514</v>
      </c>
      <c r="O32" s="30"/>
      <c r="P32" s="30">
        <f>395649+91168</f>
        <v>486817</v>
      </c>
      <c r="Q32" s="30"/>
      <c r="R32" s="30">
        <v>94697</v>
      </c>
      <c r="S32" s="30"/>
      <c r="T32" s="32">
        <v>0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</row>
    <row r="33" spans="1:186" s="15" customFormat="1" ht="13.5">
      <c r="A33" s="23"/>
      <c r="B33" s="23"/>
      <c r="C33" s="23"/>
      <c r="D33" s="23"/>
      <c r="E33" s="29" t="s">
        <v>94</v>
      </c>
      <c r="F33" s="33">
        <f>SUM(F31:F32)</f>
        <v>0</v>
      </c>
      <c r="G33" s="34"/>
      <c r="H33" s="33">
        <f>SUM(H31:H32)</f>
        <v>41144</v>
      </c>
      <c r="I33" s="31"/>
      <c r="J33" s="33">
        <f>SUM(J31:J32)</f>
        <v>581514</v>
      </c>
      <c r="K33" s="31"/>
      <c r="L33" s="33">
        <f>SUM(L31:L32)</f>
        <v>0</v>
      </c>
      <c r="M33" s="31"/>
      <c r="N33" s="33">
        <f>SUM(N31:N32)</f>
        <v>622658</v>
      </c>
      <c r="O33" s="31"/>
      <c r="P33" s="33">
        <f>SUM(P31:P32)</f>
        <v>509143</v>
      </c>
      <c r="Q33" s="31"/>
      <c r="R33" s="33">
        <f>SUM(R31:R32)</f>
        <v>113515</v>
      </c>
      <c r="S33" s="31"/>
      <c r="T33" s="33">
        <f>SUM(T31:T32)</f>
        <v>0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</row>
    <row r="34" spans="1:186" s="15" customFormat="1" ht="13.5">
      <c r="A34" s="23"/>
      <c r="B34" s="23"/>
      <c r="C34" s="23" t="s">
        <v>17</v>
      </c>
      <c r="D34" s="23"/>
      <c r="E34" s="23"/>
      <c r="F34" s="30"/>
      <c r="G34" s="13"/>
      <c r="H34" s="30"/>
      <c r="I34" s="13"/>
      <c r="J34" s="30"/>
      <c r="K34" s="14"/>
      <c r="L34" s="30"/>
      <c r="M34" s="30"/>
      <c r="N34" s="30"/>
      <c r="O34" s="30"/>
      <c r="P34" s="30"/>
      <c r="Q34" s="13"/>
      <c r="R34" s="30"/>
      <c r="S34" s="13"/>
      <c r="T34" s="30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</row>
    <row r="35" spans="1:186" s="15" customFormat="1" ht="13.5">
      <c r="A35" s="29"/>
      <c r="B35" s="23"/>
      <c r="C35" s="23"/>
      <c r="D35" s="23" t="s">
        <v>37</v>
      </c>
      <c r="E35" s="23"/>
      <c r="F35" s="31">
        <v>0</v>
      </c>
      <c r="G35" s="31"/>
      <c r="H35" s="31">
        <v>17119</v>
      </c>
      <c r="I35" s="31"/>
      <c r="J35" s="31">
        <v>0</v>
      </c>
      <c r="K35" s="31"/>
      <c r="L35" s="31">
        <v>0</v>
      </c>
      <c r="M35" s="31"/>
      <c r="N35" s="31">
        <f aca="true" t="shared" si="0" ref="N35:N41">SUM(F35:M35)</f>
        <v>17119</v>
      </c>
      <c r="O35" s="31"/>
      <c r="P35" s="31">
        <v>16304</v>
      </c>
      <c r="Q35" s="31"/>
      <c r="R35" s="31">
        <v>0</v>
      </c>
      <c r="S35" s="31"/>
      <c r="T35" s="32">
        <v>815</v>
      </c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</row>
    <row r="36" spans="1:186" s="15" customFormat="1" ht="13.5">
      <c r="A36" s="23"/>
      <c r="B36" s="23"/>
      <c r="C36" s="23"/>
      <c r="D36" s="29" t="s">
        <v>79</v>
      </c>
      <c r="E36" s="23"/>
      <c r="F36" s="30">
        <v>0</v>
      </c>
      <c r="G36" s="30"/>
      <c r="H36" s="30">
        <v>0</v>
      </c>
      <c r="I36" s="30"/>
      <c r="J36" s="30">
        <v>20997</v>
      </c>
      <c r="K36" s="30"/>
      <c r="L36" s="30">
        <v>0</v>
      </c>
      <c r="M36" s="30"/>
      <c r="N36" s="30">
        <f t="shared" si="0"/>
        <v>20997</v>
      </c>
      <c r="O36" s="30"/>
      <c r="P36" s="30">
        <v>140</v>
      </c>
      <c r="Q36" s="30"/>
      <c r="R36" s="30">
        <v>20857</v>
      </c>
      <c r="S36" s="30"/>
      <c r="T36" s="32">
        <v>0</v>
      </c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</row>
    <row r="37" spans="1:186" s="15" customFormat="1" ht="13.5">
      <c r="A37" s="29"/>
      <c r="B37" s="23"/>
      <c r="C37" s="23"/>
      <c r="D37" s="23" t="s">
        <v>80</v>
      </c>
      <c r="E37" s="23"/>
      <c r="F37" s="31">
        <v>24253</v>
      </c>
      <c r="G37" s="31"/>
      <c r="H37" s="31">
        <v>0</v>
      </c>
      <c r="I37" s="31"/>
      <c r="J37" s="31">
        <v>1014</v>
      </c>
      <c r="K37" s="31"/>
      <c r="L37" s="31">
        <v>6183</v>
      </c>
      <c r="M37" s="31"/>
      <c r="N37" s="31">
        <f t="shared" si="0"/>
        <v>31450</v>
      </c>
      <c r="O37" s="31"/>
      <c r="P37" s="31">
        <f>575+59</f>
        <v>634</v>
      </c>
      <c r="Q37" s="31"/>
      <c r="R37" s="31">
        <v>30816</v>
      </c>
      <c r="S37" s="31"/>
      <c r="T37" s="32">
        <v>0</v>
      </c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</row>
    <row r="38" spans="1:186" s="15" customFormat="1" ht="13.5">
      <c r="A38" s="23"/>
      <c r="B38" s="23"/>
      <c r="C38" s="23"/>
      <c r="D38" s="29" t="s">
        <v>38</v>
      </c>
      <c r="E38" s="23"/>
      <c r="F38" s="30">
        <v>104</v>
      </c>
      <c r="G38" s="30"/>
      <c r="H38" s="30">
        <v>0</v>
      </c>
      <c r="I38" s="30"/>
      <c r="J38" s="30">
        <v>3541</v>
      </c>
      <c r="K38" s="30"/>
      <c r="L38" s="30">
        <v>0</v>
      </c>
      <c r="M38" s="30"/>
      <c r="N38" s="30">
        <f t="shared" si="0"/>
        <v>3645</v>
      </c>
      <c r="O38" s="30"/>
      <c r="P38" s="30">
        <v>1102</v>
      </c>
      <c r="Q38" s="30"/>
      <c r="R38" s="30">
        <v>2543</v>
      </c>
      <c r="S38" s="30"/>
      <c r="T38" s="32">
        <v>0</v>
      </c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</row>
    <row r="39" spans="1:186" s="15" customFormat="1" ht="13.5">
      <c r="A39" s="29"/>
      <c r="B39" s="23"/>
      <c r="C39" s="23"/>
      <c r="D39" s="23" t="s">
        <v>102</v>
      </c>
      <c r="E39" s="23"/>
      <c r="F39" s="31">
        <v>0</v>
      </c>
      <c r="G39" s="31"/>
      <c r="H39" s="31">
        <v>20568</v>
      </c>
      <c r="I39" s="31"/>
      <c r="J39" s="31">
        <v>0</v>
      </c>
      <c r="K39" s="31"/>
      <c r="L39" s="31"/>
      <c r="M39" s="31"/>
      <c r="N39" s="31">
        <f t="shared" si="0"/>
        <v>20568</v>
      </c>
      <c r="O39" s="31"/>
      <c r="P39" s="31">
        <f>13273+2133</f>
        <v>15406</v>
      </c>
      <c r="Q39" s="31"/>
      <c r="R39" s="31">
        <v>5162</v>
      </c>
      <c r="S39" s="31"/>
      <c r="T39" s="32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</row>
    <row r="40" spans="1:186" s="15" customFormat="1" ht="13.5">
      <c r="A40" s="23"/>
      <c r="B40" s="23"/>
      <c r="C40" s="23"/>
      <c r="D40" s="29" t="s">
        <v>39</v>
      </c>
      <c r="E40" s="23"/>
      <c r="F40" s="30">
        <v>49420</v>
      </c>
      <c r="G40" s="30"/>
      <c r="H40" s="30">
        <v>0</v>
      </c>
      <c r="I40" s="30"/>
      <c r="J40" s="30">
        <v>52959</v>
      </c>
      <c r="K40" s="30"/>
      <c r="L40" s="30">
        <v>0</v>
      </c>
      <c r="M40" s="30"/>
      <c r="N40" s="30">
        <f t="shared" si="0"/>
        <v>102379</v>
      </c>
      <c r="O40" s="30"/>
      <c r="P40" s="30">
        <f>4150+832</f>
        <v>4982</v>
      </c>
      <c r="Q40" s="30"/>
      <c r="R40" s="30">
        <v>97397</v>
      </c>
      <c r="S40" s="30"/>
      <c r="T40" s="32">
        <v>0</v>
      </c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</row>
    <row r="41" spans="1:186" s="15" customFormat="1" ht="13.5">
      <c r="A41" s="29"/>
      <c r="B41" s="23"/>
      <c r="C41" s="23"/>
      <c r="D41" s="23" t="s">
        <v>81</v>
      </c>
      <c r="E41" s="23"/>
      <c r="F41" s="31">
        <v>0</v>
      </c>
      <c r="G41" s="31"/>
      <c r="H41" s="31">
        <v>0</v>
      </c>
      <c r="I41" s="31"/>
      <c r="J41" s="31">
        <v>219891</v>
      </c>
      <c r="K41" s="31"/>
      <c r="L41" s="31">
        <v>0</v>
      </c>
      <c r="M41" s="31"/>
      <c r="N41" s="31">
        <f t="shared" si="0"/>
        <v>219891</v>
      </c>
      <c r="O41" s="31"/>
      <c r="P41" s="31">
        <f>112564+17883</f>
        <v>130447</v>
      </c>
      <c r="Q41" s="31"/>
      <c r="R41" s="31">
        <v>89444</v>
      </c>
      <c r="S41" s="31"/>
      <c r="T41" s="31">
        <v>0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</row>
    <row r="42" spans="1:186" s="15" customFormat="1" ht="13.5">
      <c r="A42" s="23"/>
      <c r="B42" s="23"/>
      <c r="C42" s="23"/>
      <c r="D42" s="29"/>
      <c r="E42" s="23" t="s">
        <v>40</v>
      </c>
      <c r="F42" s="35">
        <f>SUM(F35:F41)</f>
        <v>73777</v>
      </c>
      <c r="G42" s="30"/>
      <c r="H42" s="35">
        <f>SUM(H35:H41)</f>
        <v>37687</v>
      </c>
      <c r="I42" s="30"/>
      <c r="J42" s="35">
        <f>SUM(J35:J41)</f>
        <v>298402</v>
      </c>
      <c r="K42" s="30"/>
      <c r="L42" s="35">
        <f>SUM(L35:L41)</f>
        <v>6183</v>
      </c>
      <c r="M42" s="30"/>
      <c r="N42" s="35">
        <f>SUM(F42:L42)</f>
        <v>416049</v>
      </c>
      <c r="O42" s="30"/>
      <c r="P42" s="35">
        <f>SUM(P35:P41)</f>
        <v>169015</v>
      </c>
      <c r="Q42" s="30"/>
      <c r="R42" s="35">
        <f>SUM(R35:R41)</f>
        <v>246219</v>
      </c>
      <c r="S42" s="30"/>
      <c r="T42" s="35">
        <f>SUM(T35:T41)</f>
        <v>815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</row>
    <row r="43" spans="1:186" s="15" customFormat="1" ht="13.5">
      <c r="A43" s="29"/>
      <c r="B43" s="23"/>
      <c r="C43" s="23" t="s">
        <v>18</v>
      </c>
      <c r="D43" s="23"/>
      <c r="E43" s="23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</row>
    <row r="44" spans="1:186" s="15" customFormat="1" ht="13.5">
      <c r="A44" s="23"/>
      <c r="B44" s="23"/>
      <c r="C44" s="23"/>
      <c r="D44" s="29" t="s">
        <v>70</v>
      </c>
      <c r="E44" s="23"/>
      <c r="F44" s="30">
        <v>0</v>
      </c>
      <c r="G44" s="30"/>
      <c r="H44" s="30">
        <v>0</v>
      </c>
      <c r="I44" s="30"/>
      <c r="J44" s="30">
        <v>15666</v>
      </c>
      <c r="K44" s="30"/>
      <c r="L44" s="30">
        <v>53475</v>
      </c>
      <c r="M44" s="30"/>
      <c r="N44" s="30">
        <f aca="true" t="shared" si="1" ref="N44:N49">SUM(F44:M44)</f>
        <v>69141</v>
      </c>
      <c r="O44" s="30"/>
      <c r="P44" s="30">
        <v>8237</v>
      </c>
      <c r="Q44" s="30"/>
      <c r="R44" s="30">
        <v>60904</v>
      </c>
      <c r="S44" s="30"/>
      <c r="T44" s="30">
        <v>0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</row>
    <row r="45" spans="1:186" s="15" customFormat="1" ht="13.5">
      <c r="A45" s="29"/>
      <c r="B45" s="23"/>
      <c r="C45" s="23"/>
      <c r="D45" s="23" t="s">
        <v>41</v>
      </c>
      <c r="E45" s="23"/>
      <c r="F45" s="31">
        <f>212546+1</f>
        <v>212547</v>
      </c>
      <c r="G45" s="31"/>
      <c r="H45" s="31">
        <f>27326+4</f>
        <v>27330</v>
      </c>
      <c r="I45" s="31"/>
      <c r="J45" s="31">
        <f>2355+3</f>
        <v>2358</v>
      </c>
      <c r="K45" s="31"/>
      <c r="L45" s="31">
        <v>0</v>
      </c>
      <c r="M45" s="31"/>
      <c r="N45" s="31">
        <f t="shared" si="1"/>
        <v>242235</v>
      </c>
      <c r="O45" s="31"/>
      <c r="P45" s="31">
        <f>42302+3701+2</f>
        <v>46005</v>
      </c>
      <c r="Q45" s="31"/>
      <c r="R45" s="31">
        <f>196224+6</f>
        <v>196230</v>
      </c>
      <c r="S45" s="31"/>
      <c r="T45" s="31">
        <v>0</v>
      </c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</row>
    <row r="46" spans="1:186" s="15" customFormat="1" ht="13.5">
      <c r="A46" s="23"/>
      <c r="B46" s="23"/>
      <c r="C46" s="23"/>
      <c r="D46" s="29" t="s">
        <v>42</v>
      </c>
      <c r="E46" s="23"/>
      <c r="F46" s="30">
        <v>5352</v>
      </c>
      <c r="G46" s="30"/>
      <c r="H46" s="30">
        <f>5506</f>
        <v>5506</v>
      </c>
      <c r="I46" s="30"/>
      <c r="J46" s="30">
        <v>185</v>
      </c>
      <c r="K46" s="30"/>
      <c r="L46" s="30">
        <v>0</v>
      </c>
      <c r="M46" s="30"/>
      <c r="N46" s="30">
        <f t="shared" si="1"/>
        <v>11043</v>
      </c>
      <c r="O46" s="30"/>
      <c r="P46" s="30">
        <f>6353+389</f>
        <v>6742</v>
      </c>
      <c r="Q46" s="30"/>
      <c r="R46" s="30">
        <v>4301</v>
      </c>
      <c r="S46" s="30"/>
      <c r="T46" s="30">
        <v>0</v>
      </c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</row>
    <row r="47" spans="1:186" s="15" customFormat="1" ht="13.5">
      <c r="A47" s="29"/>
      <c r="B47" s="23"/>
      <c r="C47" s="23"/>
      <c r="D47" s="23" t="s">
        <v>37</v>
      </c>
      <c r="E47" s="23"/>
      <c r="F47" s="31">
        <v>0</v>
      </c>
      <c r="G47" s="31"/>
      <c r="H47" s="31">
        <v>16596</v>
      </c>
      <c r="I47" s="31"/>
      <c r="J47" s="31">
        <v>0</v>
      </c>
      <c r="K47" s="31"/>
      <c r="L47" s="31">
        <v>0</v>
      </c>
      <c r="M47" s="31"/>
      <c r="N47" s="31">
        <f t="shared" si="1"/>
        <v>16596</v>
      </c>
      <c r="O47" s="31"/>
      <c r="P47" s="31">
        <v>15806</v>
      </c>
      <c r="Q47" s="31"/>
      <c r="R47" s="31">
        <v>0</v>
      </c>
      <c r="S47" s="31"/>
      <c r="T47" s="31">
        <v>790</v>
      </c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</row>
    <row r="48" spans="1:186" s="15" customFormat="1" ht="13.5">
      <c r="A48" s="23"/>
      <c r="B48" s="23"/>
      <c r="C48" s="23"/>
      <c r="D48" s="29" t="s">
        <v>82</v>
      </c>
      <c r="E48" s="23"/>
      <c r="F48" s="30">
        <v>136095</v>
      </c>
      <c r="G48" s="30"/>
      <c r="H48" s="30">
        <v>2052</v>
      </c>
      <c r="I48" s="30"/>
      <c r="J48" s="30">
        <v>0</v>
      </c>
      <c r="K48" s="30"/>
      <c r="L48" s="30">
        <v>0</v>
      </c>
      <c r="M48" s="30"/>
      <c r="N48" s="30">
        <f t="shared" si="1"/>
        <v>138147</v>
      </c>
      <c r="O48" s="30"/>
      <c r="P48" s="30">
        <v>0</v>
      </c>
      <c r="Q48" s="30"/>
      <c r="R48" s="30">
        <v>138147</v>
      </c>
      <c r="S48" s="30"/>
      <c r="T48" s="30">
        <v>0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</row>
    <row r="49" spans="1:186" s="15" customFormat="1" ht="13.5">
      <c r="A49" s="29"/>
      <c r="B49" s="23"/>
      <c r="C49" s="23"/>
      <c r="D49" s="23" t="s">
        <v>83</v>
      </c>
      <c r="E49" s="23"/>
      <c r="F49" s="31">
        <v>0</v>
      </c>
      <c r="G49" s="31"/>
      <c r="H49" s="31">
        <v>0</v>
      </c>
      <c r="I49" s="31"/>
      <c r="J49" s="31">
        <v>40246</v>
      </c>
      <c r="K49" s="31"/>
      <c r="L49" s="31">
        <v>0</v>
      </c>
      <c r="M49" s="31"/>
      <c r="N49" s="31">
        <f t="shared" si="1"/>
        <v>40246</v>
      </c>
      <c r="O49" s="31"/>
      <c r="P49" s="31">
        <f>22075+6302</f>
        <v>28377</v>
      </c>
      <c r="Q49" s="31"/>
      <c r="R49" s="31">
        <v>9415</v>
      </c>
      <c r="S49" s="31"/>
      <c r="T49" s="31">
        <v>2454</v>
      </c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</row>
    <row r="50" spans="1:186" s="15" customFormat="1" ht="13.5">
      <c r="A50" s="23"/>
      <c r="B50" s="23"/>
      <c r="C50" s="23"/>
      <c r="D50" s="29" t="s">
        <v>104</v>
      </c>
      <c r="E50" s="23"/>
      <c r="F50" s="30">
        <v>175659</v>
      </c>
      <c r="G50" s="30"/>
      <c r="H50" s="30">
        <v>0</v>
      </c>
      <c r="I50" s="30"/>
      <c r="J50" s="30">
        <v>0</v>
      </c>
      <c r="K50" s="30"/>
      <c r="L50" s="30">
        <v>0</v>
      </c>
      <c r="M50" s="30"/>
      <c r="N50" s="30">
        <v>87270</v>
      </c>
      <c r="O50" s="30"/>
      <c r="P50" s="30">
        <f>113176+28861</f>
        <v>142037</v>
      </c>
      <c r="Q50" s="30"/>
      <c r="R50" s="30">
        <v>33622</v>
      </c>
      <c r="S50" s="30"/>
      <c r="T50" s="32">
        <v>0</v>
      </c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</row>
    <row r="51" spans="1:186" s="15" customFormat="1" ht="13.5">
      <c r="A51" s="23"/>
      <c r="B51" s="23"/>
      <c r="C51" s="23"/>
      <c r="D51" s="23"/>
      <c r="E51" s="29" t="s">
        <v>43</v>
      </c>
      <c r="F51" s="33">
        <f>SUM(F44:F50)</f>
        <v>529653</v>
      </c>
      <c r="G51" s="34"/>
      <c r="H51" s="33">
        <f>SUM(H44:H50)</f>
        <v>51484</v>
      </c>
      <c r="I51" s="34"/>
      <c r="J51" s="33">
        <f>SUM(J44:J50)</f>
        <v>58455</v>
      </c>
      <c r="K51" s="34"/>
      <c r="L51" s="33">
        <f>SUM(L44:L50)</f>
        <v>53475</v>
      </c>
      <c r="M51" s="34"/>
      <c r="N51" s="33">
        <f>SUM(F51:L51)</f>
        <v>693067</v>
      </c>
      <c r="O51" s="34"/>
      <c r="P51" s="33">
        <f>SUM(P44:P50)</f>
        <v>247204</v>
      </c>
      <c r="Q51" s="34"/>
      <c r="R51" s="33">
        <f>SUM(R44:R50)</f>
        <v>442619</v>
      </c>
      <c r="S51" s="34"/>
      <c r="T51" s="33">
        <f>SUM(T44:T50)</f>
        <v>3244</v>
      </c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</row>
    <row r="52" spans="1:186" s="15" customFormat="1" ht="13.5">
      <c r="A52" s="23"/>
      <c r="B52" s="23"/>
      <c r="C52" s="23"/>
      <c r="D52" s="29"/>
      <c r="E52" s="23" t="s">
        <v>44</v>
      </c>
      <c r="F52" s="35">
        <f>+F51+F42+F33+F29+F23</f>
        <v>634737</v>
      </c>
      <c r="G52" s="30"/>
      <c r="H52" s="35">
        <f>+H51+H42+H33+H29+H23</f>
        <v>176613</v>
      </c>
      <c r="I52" s="30"/>
      <c r="J52" s="35">
        <f>+J51+J42+J33+J29+J23</f>
        <v>989935</v>
      </c>
      <c r="K52" s="30"/>
      <c r="L52" s="35">
        <f>+L51+L42+L33+L29+L23</f>
        <v>80427</v>
      </c>
      <c r="M52" s="30"/>
      <c r="N52" s="35">
        <f>+N51+N42+N33+N29+N23</f>
        <v>1881712</v>
      </c>
      <c r="O52" s="30"/>
      <c r="P52" s="35">
        <f>+P51+P42+P33+P29+P23</f>
        <v>964053</v>
      </c>
      <c r="Q52" s="30"/>
      <c r="R52" s="35">
        <f>+R51+R42+R33+R29+R23</f>
        <v>912868</v>
      </c>
      <c r="S52" s="30"/>
      <c r="T52" s="35">
        <f>+T51+T42+T33+T29+T23</f>
        <v>4791</v>
      </c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</row>
    <row r="53" spans="1:186" s="15" customFormat="1" ht="13.5">
      <c r="A53" s="29"/>
      <c r="B53" s="23" t="s">
        <v>19</v>
      </c>
      <c r="C53" s="23"/>
      <c r="D53" s="23"/>
      <c r="E53" s="23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</row>
    <row r="54" spans="1:186" s="15" customFormat="1" ht="13.5">
      <c r="A54" s="23"/>
      <c r="B54" s="23"/>
      <c r="C54" s="23" t="s">
        <v>14</v>
      </c>
      <c r="D54" s="29"/>
      <c r="E54" s="23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</row>
    <row r="55" spans="1:186" s="15" customFormat="1" ht="13.5">
      <c r="A55" s="29"/>
      <c r="B55" s="23"/>
      <c r="C55" s="23"/>
      <c r="D55" s="23" t="s">
        <v>45</v>
      </c>
      <c r="E55" s="23"/>
      <c r="F55" s="31"/>
      <c r="G55" s="31"/>
      <c r="H55" s="31">
        <v>0</v>
      </c>
      <c r="I55" s="31"/>
      <c r="J55" s="31">
        <v>175985</v>
      </c>
      <c r="K55" s="31"/>
      <c r="L55" s="31">
        <v>0</v>
      </c>
      <c r="M55" s="31"/>
      <c r="N55" s="31">
        <f>SUM(F55:M55)</f>
        <v>175985</v>
      </c>
      <c r="O55" s="31"/>
      <c r="P55" s="31">
        <f>124929+34560</f>
        <v>159489</v>
      </c>
      <c r="Q55" s="31"/>
      <c r="R55" s="31">
        <v>16496</v>
      </c>
      <c r="S55" s="31"/>
      <c r="T55" s="31">
        <v>0</v>
      </c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</row>
    <row r="56" spans="1:186" s="15" customFormat="1" ht="13.5">
      <c r="A56" s="23"/>
      <c r="B56" s="23"/>
      <c r="C56" s="23"/>
      <c r="D56" s="29"/>
      <c r="E56" s="23" t="s">
        <v>36</v>
      </c>
      <c r="F56" s="35">
        <f>SUM(F55:F55)</f>
        <v>0</v>
      </c>
      <c r="G56" s="30"/>
      <c r="H56" s="35">
        <f>SUM(H55:H55)</f>
        <v>0</v>
      </c>
      <c r="I56" s="30"/>
      <c r="J56" s="35">
        <f>SUM(J55:J55)</f>
        <v>175985</v>
      </c>
      <c r="K56" s="30"/>
      <c r="L56" s="35">
        <f>SUM(L55:L55)</f>
        <v>0</v>
      </c>
      <c r="M56" s="30"/>
      <c r="N56" s="35">
        <f>SUM(F56:L56)</f>
        <v>175985</v>
      </c>
      <c r="O56" s="30"/>
      <c r="P56" s="35">
        <f>SUM(P55:P55)</f>
        <v>159489</v>
      </c>
      <c r="Q56" s="30"/>
      <c r="R56" s="35">
        <f>SUM(R55:R55)</f>
        <v>16496</v>
      </c>
      <c r="S56" s="30"/>
      <c r="T56" s="35">
        <f>SUM(T55:T55)</f>
        <v>0</v>
      </c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</row>
    <row r="57" spans="1:186" s="15" customFormat="1" ht="13.5">
      <c r="A57" s="29"/>
      <c r="B57" s="23"/>
      <c r="C57" s="23" t="s">
        <v>15</v>
      </c>
      <c r="D57" s="23"/>
      <c r="E57" s="23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</row>
    <row r="58" spans="1:186" s="15" customFormat="1" ht="13.5">
      <c r="A58" s="23"/>
      <c r="B58" s="23"/>
      <c r="C58" s="23"/>
      <c r="D58" s="29" t="s">
        <v>97</v>
      </c>
      <c r="E58" s="23"/>
      <c r="F58" s="30">
        <v>19539</v>
      </c>
      <c r="G58" s="30"/>
      <c r="H58" s="30"/>
      <c r="I58" s="30"/>
      <c r="J58" s="30"/>
      <c r="K58" s="30"/>
      <c r="L58" s="30"/>
      <c r="M58" s="30"/>
      <c r="N58" s="30">
        <v>19085</v>
      </c>
      <c r="O58" s="30"/>
      <c r="P58" s="30">
        <f>8500+1441</f>
        <v>9941</v>
      </c>
      <c r="Q58" s="30"/>
      <c r="R58" s="30">
        <v>9598</v>
      </c>
      <c r="S58" s="30"/>
      <c r="T58" s="30">
        <v>0</v>
      </c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</row>
    <row r="59" spans="1:186" s="15" customFormat="1" ht="13.5">
      <c r="A59" s="23"/>
      <c r="B59" s="23"/>
      <c r="C59" s="23"/>
      <c r="D59" s="23"/>
      <c r="E59" s="29" t="s">
        <v>46</v>
      </c>
      <c r="F59" s="33">
        <f>+F58</f>
        <v>19539</v>
      </c>
      <c r="G59" s="34"/>
      <c r="H59" s="33">
        <f>+H58</f>
        <v>0</v>
      </c>
      <c r="I59" s="34"/>
      <c r="J59" s="33">
        <f>+J58</f>
        <v>0</v>
      </c>
      <c r="K59" s="34"/>
      <c r="L59" s="33">
        <f>+L58</f>
        <v>0</v>
      </c>
      <c r="M59" s="34"/>
      <c r="N59" s="33">
        <f>SUM(F59:L59)</f>
        <v>19539</v>
      </c>
      <c r="O59" s="34"/>
      <c r="P59" s="33">
        <f>+P58</f>
        <v>9941</v>
      </c>
      <c r="Q59" s="34"/>
      <c r="R59" s="33">
        <f>+R58</f>
        <v>9598</v>
      </c>
      <c r="S59" s="34"/>
      <c r="T59" s="33">
        <f>+T58</f>
        <v>0</v>
      </c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</row>
    <row r="60" spans="1:186" s="15" customFormat="1" ht="13.5">
      <c r="A60" s="23"/>
      <c r="B60" s="23"/>
      <c r="C60" s="23" t="s">
        <v>20</v>
      </c>
      <c r="D60" s="29"/>
      <c r="E60" s="23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</row>
    <row r="61" spans="1:186" s="15" customFormat="1" ht="13.5">
      <c r="A61" s="29"/>
      <c r="B61" s="23"/>
      <c r="C61" s="23"/>
      <c r="D61" s="23" t="s">
        <v>99</v>
      </c>
      <c r="E61" s="23"/>
      <c r="F61" s="31">
        <v>31188</v>
      </c>
      <c r="G61" s="31"/>
      <c r="H61" s="31">
        <v>848601</v>
      </c>
      <c r="I61" s="31"/>
      <c r="J61" s="31">
        <v>29894</v>
      </c>
      <c r="K61" s="31"/>
      <c r="L61" s="31">
        <v>0</v>
      </c>
      <c r="M61" s="31"/>
      <c r="N61" s="31">
        <f>SUM(F61:M61)</f>
        <v>909683</v>
      </c>
      <c r="O61" s="31"/>
      <c r="P61" s="31">
        <f>218798+29502</f>
        <v>248300</v>
      </c>
      <c r="Q61" s="31"/>
      <c r="R61" s="31">
        <v>586294</v>
      </c>
      <c r="S61" s="31"/>
      <c r="T61" s="31">
        <v>75089</v>
      </c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</row>
    <row r="62" spans="1:186" s="15" customFormat="1" ht="13.5">
      <c r="A62" s="23"/>
      <c r="B62" s="23"/>
      <c r="C62" s="23"/>
      <c r="D62" s="29"/>
      <c r="E62" s="23" t="s">
        <v>84</v>
      </c>
      <c r="F62" s="35">
        <f>SUM(F61:F61)</f>
        <v>31188</v>
      </c>
      <c r="G62" s="30"/>
      <c r="H62" s="35">
        <f>SUM(H61:H61)</f>
        <v>848601</v>
      </c>
      <c r="I62" s="30"/>
      <c r="J62" s="35">
        <f>SUM(J61:J61)</f>
        <v>29894</v>
      </c>
      <c r="K62" s="30"/>
      <c r="L62" s="35">
        <f>SUM(L61:L61)</f>
        <v>0</v>
      </c>
      <c r="M62" s="30"/>
      <c r="N62" s="35">
        <f>SUM(F62:L62)</f>
        <v>909683</v>
      </c>
      <c r="O62" s="30"/>
      <c r="P62" s="35">
        <f>SUM(P61:P61)</f>
        <v>248300</v>
      </c>
      <c r="Q62" s="30"/>
      <c r="R62" s="35">
        <f>SUM(R61:R61)</f>
        <v>586294</v>
      </c>
      <c r="S62" s="30"/>
      <c r="T62" s="35">
        <f>SUM(T61:T61)</f>
        <v>75089</v>
      </c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</row>
    <row r="63" spans="1:186" s="15" customFormat="1" ht="13.5">
      <c r="A63" s="23"/>
      <c r="B63" s="23"/>
      <c r="C63" s="23"/>
      <c r="D63" s="23"/>
      <c r="E63" s="29" t="s">
        <v>85</v>
      </c>
      <c r="F63" s="33">
        <f>+F62+F56+F59</f>
        <v>50727</v>
      </c>
      <c r="G63" s="34"/>
      <c r="H63" s="33">
        <f>+H62+H56+H59</f>
        <v>848601</v>
      </c>
      <c r="I63" s="34"/>
      <c r="J63" s="33">
        <f>+J62+J56+J59</f>
        <v>205879</v>
      </c>
      <c r="K63" s="34"/>
      <c r="L63" s="33">
        <f>+L62+L56+L59</f>
        <v>0</v>
      </c>
      <c r="M63" s="34"/>
      <c r="N63" s="33">
        <f>+N62+N56+N59</f>
        <v>1105207</v>
      </c>
      <c r="O63" s="34"/>
      <c r="P63" s="33">
        <f>+P62+P56+P59</f>
        <v>417730</v>
      </c>
      <c r="Q63" s="34"/>
      <c r="R63" s="33">
        <f>+R62+R56+R59</f>
        <v>612388</v>
      </c>
      <c r="S63" s="34"/>
      <c r="T63" s="33">
        <f>+T62+T56+T59</f>
        <v>75089</v>
      </c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</row>
    <row r="64" spans="1:186" s="15" customFormat="1" ht="13.5">
      <c r="A64" s="23"/>
      <c r="B64" s="23" t="s">
        <v>21</v>
      </c>
      <c r="C64" s="23"/>
      <c r="D64" s="29"/>
      <c r="E64" s="23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</row>
    <row r="65" spans="1:186" s="15" customFormat="1" ht="13.5">
      <c r="A65" s="29"/>
      <c r="B65" s="23"/>
      <c r="C65" s="23" t="s">
        <v>73</v>
      </c>
      <c r="D65" s="23"/>
      <c r="E65" s="23"/>
      <c r="F65" s="31">
        <v>16983</v>
      </c>
      <c r="G65" s="31"/>
      <c r="H65" s="31">
        <v>147959</v>
      </c>
      <c r="I65" s="31"/>
      <c r="J65" s="31">
        <v>0</v>
      </c>
      <c r="K65" s="31"/>
      <c r="L65" s="31">
        <v>0</v>
      </c>
      <c r="M65" s="31"/>
      <c r="N65" s="31">
        <f aca="true" t="shared" si="2" ref="N65:N71">SUM(F65:M65)</f>
        <v>164942</v>
      </c>
      <c r="O65" s="31"/>
      <c r="P65" s="31">
        <f>76122+17619</f>
        <v>93741</v>
      </c>
      <c r="Q65" s="31"/>
      <c r="R65" s="31">
        <v>69201</v>
      </c>
      <c r="S65" s="31"/>
      <c r="T65" s="31">
        <v>2000</v>
      </c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</row>
    <row r="66" spans="1:186" s="15" customFormat="1" ht="13.5">
      <c r="A66" s="23"/>
      <c r="B66" s="23"/>
      <c r="C66" s="23" t="s">
        <v>75</v>
      </c>
      <c r="D66" s="29"/>
      <c r="E66" s="23"/>
      <c r="F66" s="30">
        <v>10093</v>
      </c>
      <c r="G66" s="30"/>
      <c r="H66" s="30">
        <v>0</v>
      </c>
      <c r="I66" s="30"/>
      <c r="J66" s="30">
        <v>52109</v>
      </c>
      <c r="K66" s="30"/>
      <c r="L66" s="30">
        <v>0</v>
      </c>
      <c r="M66" s="30"/>
      <c r="N66" s="30">
        <f t="shared" si="2"/>
        <v>62202</v>
      </c>
      <c r="O66" s="30"/>
      <c r="P66" s="30">
        <f>16575+2110</f>
        <v>18685</v>
      </c>
      <c r="Q66" s="30"/>
      <c r="R66" s="30">
        <v>43517</v>
      </c>
      <c r="S66" s="30"/>
      <c r="T66" s="30">
        <v>0</v>
      </c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</row>
    <row r="67" spans="1:186" s="15" customFormat="1" ht="13.5">
      <c r="A67" s="29"/>
      <c r="B67" s="23"/>
      <c r="C67" s="23" t="s">
        <v>47</v>
      </c>
      <c r="D67" s="23"/>
      <c r="E67" s="23"/>
      <c r="F67" s="31">
        <v>248703</v>
      </c>
      <c r="G67" s="31"/>
      <c r="H67" s="31">
        <v>0</v>
      </c>
      <c r="I67" s="31"/>
      <c r="J67" s="31">
        <v>3139</v>
      </c>
      <c r="K67" s="31"/>
      <c r="L67" s="31">
        <v>1792</v>
      </c>
      <c r="M67" s="31"/>
      <c r="N67" s="31">
        <f t="shared" si="2"/>
        <v>253634</v>
      </c>
      <c r="O67" s="31"/>
      <c r="P67" s="31">
        <f>14537+2108</f>
        <v>16645</v>
      </c>
      <c r="Q67" s="31"/>
      <c r="R67" s="31">
        <v>236989</v>
      </c>
      <c r="S67" s="31"/>
      <c r="T67" s="31">
        <v>0</v>
      </c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</row>
    <row r="68" spans="1:186" s="15" customFormat="1" ht="13.5">
      <c r="A68" s="23"/>
      <c r="B68" s="23"/>
      <c r="C68" s="23" t="s">
        <v>79</v>
      </c>
      <c r="D68" s="29"/>
      <c r="E68" s="23"/>
      <c r="F68" s="30">
        <v>10176</v>
      </c>
      <c r="G68" s="30"/>
      <c r="H68" s="30">
        <v>25511</v>
      </c>
      <c r="I68" s="30"/>
      <c r="J68" s="30">
        <v>2978</v>
      </c>
      <c r="K68" s="30"/>
      <c r="L68" s="30">
        <v>0</v>
      </c>
      <c r="M68" s="30"/>
      <c r="N68" s="30">
        <f t="shared" si="2"/>
        <v>38665</v>
      </c>
      <c r="O68" s="30"/>
      <c r="P68" s="30">
        <f>13091+2149</f>
        <v>15240</v>
      </c>
      <c r="Q68" s="30"/>
      <c r="R68" s="30">
        <v>23425</v>
      </c>
      <c r="S68" s="30"/>
      <c r="T68" s="30">
        <v>0</v>
      </c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</row>
    <row r="69" spans="1:186" s="15" customFormat="1" ht="13.5">
      <c r="A69" s="29"/>
      <c r="B69" s="23"/>
      <c r="C69" s="23" t="s">
        <v>70</v>
      </c>
      <c r="D69" s="23"/>
      <c r="E69" s="23"/>
      <c r="F69" s="31">
        <v>15000</v>
      </c>
      <c r="G69" s="31"/>
      <c r="H69" s="31">
        <v>178342</v>
      </c>
      <c r="I69" s="31"/>
      <c r="J69" s="31">
        <v>0</v>
      </c>
      <c r="K69" s="31"/>
      <c r="L69" s="31">
        <v>0</v>
      </c>
      <c r="M69" s="31"/>
      <c r="N69" s="31">
        <f t="shared" si="2"/>
        <v>193342</v>
      </c>
      <c r="O69" s="31"/>
      <c r="P69" s="31">
        <f>153207+18093</f>
        <v>171300</v>
      </c>
      <c r="Q69" s="31"/>
      <c r="R69" s="31">
        <v>22042</v>
      </c>
      <c r="S69" s="31"/>
      <c r="T69" s="31">
        <v>0</v>
      </c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</row>
    <row r="70" spans="1:186" s="15" customFormat="1" ht="13.5">
      <c r="A70" s="23"/>
      <c r="B70" s="23"/>
      <c r="C70" s="23" t="s">
        <v>37</v>
      </c>
      <c r="D70" s="29"/>
      <c r="E70" s="23"/>
      <c r="F70" s="30">
        <v>0</v>
      </c>
      <c r="G70" s="30"/>
      <c r="H70" s="30">
        <v>6649</v>
      </c>
      <c r="I70" s="30"/>
      <c r="J70" s="30">
        <v>0</v>
      </c>
      <c r="K70" s="30"/>
      <c r="L70" s="30">
        <v>0</v>
      </c>
      <c r="M70" s="30"/>
      <c r="N70" s="30">
        <f t="shared" si="2"/>
        <v>6649</v>
      </c>
      <c r="O70" s="30"/>
      <c r="P70" s="30">
        <v>6332</v>
      </c>
      <c r="Q70" s="30"/>
      <c r="R70" s="30">
        <v>0</v>
      </c>
      <c r="S70" s="30"/>
      <c r="T70" s="30">
        <v>317</v>
      </c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</row>
    <row r="71" spans="1:186" s="15" customFormat="1" ht="13.5">
      <c r="A71" s="23"/>
      <c r="B71" s="23"/>
      <c r="C71" s="23" t="s">
        <v>86</v>
      </c>
      <c r="D71" s="23"/>
      <c r="E71" s="29"/>
      <c r="F71" s="36">
        <v>0</v>
      </c>
      <c r="G71" s="34"/>
      <c r="H71" s="36">
        <v>204273</v>
      </c>
      <c r="I71" s="36"/>
      <c r="J71" s="36">
        <v>680603</v>
      </c>
      <c r="K71" s="36"/>
      <c r="L71" s="36">
        <v>0</v>
      </c>
      <c r="M71" s="36"/>
      <c r="N71" s="36">
        <f t="shared" si="2"/>
        <v>884876</v>
      </c>
      <c r="O71" s="36"/>
      <c r="P71" s="36">
        <f>252389+74845</f>
        <v>327234</v>
      </c>
      <c r="Q71" s="36"/>
      <c r="R71" s="36">
        <v>557642</v>
      </c>
      <c r="S71" s="36"/>
      <c r="T71" s="36">
        <v>0</v>
      </c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</row>
    <row r="72" spans="1:186" s="15" customFormat="1" ht="13.5">
      <c r="A72" s="23"/>
      <c r="B72" s="23"/>
      <c r="C72" s="23"/>
      <c r="D72" s="29"/>
      <c r="E72" s="23" t="s">
        <v>87</v>
      </c>
      <c r="F72" s="35">
        <f>SUM(F65:F71)</f>
        <v>300955</v>
      </c>
      <c r="G72" s="30"/>
      <c r="H72" s="35">
        <f>SUM(H65:H71)</f>
        <v>562734</v>
      </c>
      <c r="I72" s="30"/>
      <c r="J72" s="35">
        <f>SUM(J65:J71)</f>
        <v>738829</v>
      </c>
      <c r="K72" s="30"/>
      <c r="L72" s="35">
        <f>SUM(L65:L71)</f>
        <v>1792</v>
      </c>
      <c r="M72" s="30"/>
      <c r="N72" s="35">
        <f>SUM(F72:L72)</f>
        <v>1604310</v>
      </c>
      <c r="O72" s="30"/>
      <c r="P72" s="35">
        <f>SUM(P65:P71)</f>
        <v>649177</v>
      </c>
      <c r="Q72" s="30"/>
      <c r="R72" s="35">
        <f>SUM(R65:R71)</f>
        <v>952816</v>
      </c>
      <c r="S72" s="30"/>
      <c r="T72" s="35">
        <f>SUM(T65:T71)</f>
        <v>2317</v>
      </c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</row>
    <row r="73" spans="1:186" s="15" customFormat="1" ht="13.5">
      <c r="A73" s="29"/>
      <c r="B73" s="23" t="s">
        <v>22</v>
      </c>
      <c r="C73" s="23"/>
      <c r="D73" s="23"/>
      <c r="E73" s="23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</row>
    <row r="74" spans="1:186" s="15" customFormat="1" ht="13.5">
      <c r="A74" s="23"/>
      <c r="B74" s="23"/>
      <c r="C74" s="23" t="s">
        <v>23</v>
      </c>
      <c r="D74" s="29"/>
      <c r="E74" s="23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</row>
    <row r="75" spans="1:186" s="15" customFormat="1" ht="13.5">
      <c r="A75" s="29"/>
      <c r="B75" s="23"/>
      <c r="C75" s="23"/>
      <c r="D75" s="23" t="s">
        <v>71</v>
      </c>
      <c r="E75" s="23"/>
      <c r="F75" s="31">
        <v>7050</v>
      </c>
      <c r="G75" s="31"/>
      <c r="H75" s="31">
        <v>54321</v>
      </c>
      <c r="I75" s="31"/>
      <c r="J75" s="31">
        <v>117501</v>
      </c>
      <c r="K75" s="31"/>
      <c r="L75" s="31">
        <v>0</v>
      </c>
      <c r="M75" s="31"/>
      <c r="N75" s="31">
        <f>SUM(F75:M75)</f>
        <v>178872</v>
      </c>
      <c r="O75" s="31"/>
      <c r="P75" s="31">
        <f>15625+2648</f>
        <v>18273</v>
      </c>
      <c r="Q75" s="31"/>
      <c r="R75" s="31">
        <v>160599</v>
      </c>
      <c r="S75" s="31"/>
      <c r="T75" s="31">
        <v>0</v>
      </c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</row>
    <row r="76" spans="1:186" s="15" customFormat="1" ht="13.5">
      <c r="A76" s="23"/>
      <c r="B76" s="23"/>
      <c r="C76" s="23"/>
      <c r="D76" s="23" t="s">
        <v>37</v>
      </c>
      <c r="E76" s="23"/>
      <c r="F76" s="30">
        <v>0</v>
      </c>
      <c r="G76" s="30"/>
      <c r="H76" s="30">
        <v>6906</v>
      </c>
      <c r="I76" s="30"/>
      <c r="J76" s="30">
        <v>0</v>
      </c>
      <c r="K76" s="30"/>
      <c r="L76" s="30">
        <v>0</v>
      </c>
      <c r="M76" s="30"/>
      <c r="N76" s="30">
        <f>SUM(F76:M76)</f>
        <v>6906</v>
      </c>
      <c r="O76" s="30"/>
      <c r="P76" s="30">
        <v>6577</v>
      </c>
      <c r="Q76" s="30"/>
      <c r="R76" s="30">
        <v>0</v>
      </c>
      <c r="S76" s="30"/>
      <c r="T76" s="30">
        <v>329</v>
      </c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</row>
    <row r="77" spans="1:186" s="15" customFormat="1" ht="13.5">
      <c r="A77" s="29"/>
      <c r="B77" s="23"/>
      <c r="C77" s="23"/>
      <c r="D77" s="23" t="s">
        <v>79</v>
      </c>
      <c r="E77" s="23"/>
      <c r="F77" s="31">
        <v>0</v>
      </c>
      <c r="G77" s="31"/>
      <c r="H77" s="31">
        <v>0</v>
      </c>
      <c r="I77" s="31"/>
      <c r="J77" s="31">
        <v>5928</v>
      </c>
      <c r="K77" s="31"/>
      <c r="L77" s="31">
        <v>2160</v>
      </c>
      <c r="M77" s="31"/>
      <c r="N77" s="31">
        <f>SUM(F77:M77)</f>
        <v>8088</v>
      </c>
      <c r="O77" s="31"/>
      <c r="P77" s="31">
        <f>1750+180</f>
        <v>1930</v>
      </c>
      <c r="Q77" s="31"/>
      <c r="R77" s="31">
        <v>6158</v>
      </c>
      <c r="S77" s="31"/>
      <c r="T77" s="31">
        <v>0</v>
      </c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</row>
    <row r="78" spans="1:186" s="15" customFormat="1" ht="13.5">
      <c r="A78" s="23"/>
      <c r="B78" s="23"/>
      <c r="C78" s="23"/>
      <c r="D78" s="23" t="s">
        <v>70</v>
      </c>
      <c r="E78" s="23"/>
      <c r="F78" s="30">
        <v>0</v>
      </c>
      <c r="G78" s="30"/>
      <c r="H78" s="30">
        <v>0</v>
      </c>
      <c r="I78" s="30"/>
      <c r="J78" s="30">
        <v>0</v>
      </c>
      <c r="K78" s="30"/>
      <c r="L78" s="30">
        <v>36228</v>
      </c>
      <c r="M78" s="30"/>
      <c r="N78" s="30">
        <f>SUM(F78:M78)</f>
        <v>36228</v>
      </c>
      <c r="O78" s="30"/>
      <c r="P78" s="30">
        <v>0</v>
      </c>
      <c r="Q78" s="30"/>
      <c r="R78" s="30">
        <v>36228</v>
      </c>
      <c r="S78" s="30"/>
      <c r="T78" s="30">
        <v>0</v>
      </c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</row>
    <row r="79" spans="1:186" s="15" customFormat="1" ht="13.5">
      <c r="A79" s="23"/>
      <c r="B79" s="23"/>
      <c r="C79" s="23"/>
      <c r="D79" s="23"/>
      <c r="E79" s="29" t="s">
        <v>48</v>
      </c>
      <c r="F79" s="33">
        <f>SUM(F75:F78)</f>
        <v>7050</v>
      </c>
      <c r="G79" s="34"/>
      <c r="H79" s="33">
        <f>SUM(H75:H78)</f>
        <v>61227</v>
      </c>
      <c r="I79" s="34"/>
      <c r="J79" s="33">
        <f>SUM(J75:J78)</f>
        <v>123429</v>
      </c>
      <c r="K79" s="34"/>
      <c r="L79" s="33">
        <f>SUM(L75:L78)</f>
        <v>38388</v>
      </c>
      <c r="M79" s="34"/>
      <c r="N79" s="33">
        <f>SUM(N75:N78)</f>
        <v>230094</v>
      </c>
      <c r="O79" s="34"/>
      <c r="P79" s="33">
        <f>SUM(P75:P78)</f>
        <v>26780</v>
      </c>
      <c r="Q79" s="34"/>
      <c r="R79" s="33">
        <f>SUM(R75:R78)</f>
        <v>202985</v>
      </c>
      <c r="S79" s="34"/>
      <c r="T79" s="33">
        <f>SUM(T75:T78)</f>
        <v>329</v>
      </c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</row>
    <row r="80" spans="1:186" s="15" customFormat="1" ht="13.5">
      <c r="A80" s="23"/>
      <c r="B80" s="23"/>
      <c r="C80" s="23" t="s">
        <v>24</v>
      </c>
      <c r="D80" s="29"/>
      <c r="E80" s="23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</row>
    <row r="81" spans="1:186" s="15" customFormat="1" ht="13.5">
      <c r="A81" s="29"/>
      <c r="B81" s="23"/>
      <c r="C81" s="23"/>
      <c r="D81" s="23" t="s">
        <v>49</v>
      </c>
      <c r="E81" s="23"/>
      <c r="F81" s="31">
        <v>70676</v>
      </c>
      <c r="G81" s="31"/>
      <c r="H81" s="31">
        <v>0</v>
      </c>
      <c r="I81" s="31"/>
      <c r="J81" s="31">
        <v>26279</v>
      </c>
      <c r="K81" s="31"/>
      <c r="L81" s="31">
        <v>0</v>
      </c>
      <c r="M81" s="31"/>
      <c r="N81" s="31">
        <f>SUM(F81:M81)</f>
        <v>96955</v>
      </c>
      <c r="O81" s="31"/>
      <c r="P81" s="31">
        <f>26322+845</f>
        <v>27167</v>
      </c>
      <c r="Q81" s="31"/>
      <c r="R81" s="31">
        <v>69788</v>
      </c>
      <c r="S81" s="31"/>
      <c r="T81" s="31">
        <v>0</v>
      </c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</row>
    <row r="82" spans="1:186" s="15" customFormat="1" ht="13.5">
      <c r="A82" s="23"/>
      <c r="B82" s="23"/>
      <c r="C82" s="23"/>
      <c r="D82" s="29" t="s">
        <v>37</v>
      </c>
      <c r="E82" s="23"/>
      <c r="F82" s="30">
        <v>0</v>
      </c>
      <c r="G82" s="30"/>
      <c r="H82" s="30">
        <v>12845</v>
      </c>
      <c r="I82" s="30"/>
      <c r="J82" s="30">
        <v>0</v>
      </c>
      <c r="K82" s="30"/>
      <c r="L82" s="30">
        <v>0</v>
      </c>
      <c r="M82" s="30"/>
      <c r="N82" s="30">
        <f>SUM(F82:M82)</f>
        <v>12845</v>
      </c>
      <c r="O82" s="30"/>
      <c r="P82" s="30">
        <v>12233</v>
      </c>
      <c r="Q82" s="30"/>
      <c r="R82" s="30">
        <v>0</v>
      </c>
      <c r="S82" s="30"/>
      <c r="T82" s="30">
        <v>612</v>
      </c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</row>
    <row r="83" spans="1:186" s="15" customFormat="1" ht="13.5">
      <c r="A83" s="23"/>
      <c r="B83" s="23"/>
      <c r="C83" s="23"/>
      <c r="D83" s="23"/>
      <c r="E83" s="29" t="s">
        <v>50</v>
      </c>
      <c r="F83" s="33">
        <f>SUM(F81:F82)</f>
        <v>70676</v>
      </c>
      <c r="G83" s="34"/>
      <c r="H83" s="33">
        <f>SUM(H81:H82)</f>
        <v>12845</v>
      </c>
      <c r="I83" s="34"/>
      <c r="J83" s="33">
        <f>SUM(J81:J82)</f>
        <v>26279</v>
      </c>
      <c r="K83" s="34"/>
      <c r="L83" s="33">
        <f>SUM(L81:L82)</f>
        <v>0</v>
      </c>
      <c r="M83" s="34"/>
      <c r="N83" s="33">
        <f>SUM(N81:N82)</f>
        <v>109800</v>
      </c>
      <c r="O83" s="34"/>
      <c r="P83" s="33">
        <f>SUM(P81:P82)</f>
        <v>39400</v>
      </c>
      <c r="Q83" s="34"/>
      <c r="R83" s="33">
        <f>SUM(R81:R82)</f>
        <v>69788</v>
      </c>
      <c r="S83" s="34"/>
      <c r="T83" s="33">
        <f>SUM(T81:T82)</f>
        <v>612</v>
      </c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</row>
    <row r="84" spans="1:186" s="15" customFormat="1" ht="13.5">
      <c r="A84" s="23"/>
      <c r="B84" s="23"/>
      <c r="C84" s="23" t="s">
        <v>25</v>
      </c>
      <c r="D84" s="29"/>
      <c r="E84" s="23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</row>
    <row r="85" spans="1:186" s="15" customFormat="1" ht="13.5">
      <c r="A85" s="29"/>
      <c r="B85" s="23"/>
      <c r="C85" s="23"/>
      <c r="D85" s="23" t="s">
        <v>51</v>
      </c>
      <c r="E85" s="23"/>
      <c r="F85" s="31">
        <v>0</v>
      </c>
      <c r="G85" s="31"/>
      <c r="H85" s="31">
        <v>0</v>
      </c>
      <c r="I85" s="31"/>
      <c r="J85" s="31"/>
      <c r="K85" s="31"/>
      <c r="L85" s="31">
        <v>642153</v>
      </c>
      <c r="M85" s="31"/>
      <c r="N85" s="31">
        <f>SUM(F85:M85)</f>
        <v>642153</v>
      </c>
      <c r="O85" s="31"/>
      <c r="P85" s="31">
        <f>319134+53766</f>
        <v>372900</v>
      </c>
      <c r="Q85" s="31"/>
      <c r="R85" s="31">
        <v>269253</v>
      </c>
      <c r="S85" s="31"/>
      <c r="T85" s="31">
        <v>0</v>
      </c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</row>
    <row r="86" spans="1:186" s="15" customFormat="1" ht="13.5">
      <c r="A86" s="23"/>
      <c r="B86" s="23"/>
      <c r="C86" s="23"/>
      <c r="D86" s="23" t="s">
        <v>37</v>
      </c>
      <c r="E86" s="23"/>
      <c r="F86" s="30">
        <v>0</v>
      </c>
      <c r="G86" s="30"/>
      <c r="H86" s="30">
        <v>3133</v>
      </c>
      <c r="I86" s="30"/>
      <c r="J86" s="30">
        <v>0</v>
      </c>
      <c r="K86" s="30"/>
      <c r="L86" s="30">
        <v>0</v>
      </c>
      <c r="M86" s="30"/>
      <c r="N86" s="30">
        <f>SUM(F86:M86)</f>
        <v>3133</v>
      </c>
      <c r="O86" s="30"/>
      <c r="P86" s="30">
        <v>2984</v>
      </c>
      <c r="Q86" s="30"/>
      <c r="R86" s="30">
        <v>0</v>
      </c>
      <c r="S86" s="30"/>
      <c r="T86" s="30">
        <v>149</v>
      </c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</row>
    <row r="87" spans="1:186" s="15" customFormat="1" ht="13.5">
      <c r="A87" s="23"/>
      <c r="B87" s="23"/>
      <c r="C87" s="23"/>
      <c r="D87" s="29" t="s">
        <v>52</v>
      </c>
      <c r="E87" s="23"/>
      <c r="F87" s="30">
        <v>0</v>
      </c>
      <c r="G87" s="30"/>
      <c r="H87" s="30">
        <v>0</v>
      </c>
      <c r="I87" s="30"/>
      <c r="J87" s="30">
        <v>13805</v>
      </c>
      <c r="K87" s="30"/>
      <c r="L87" s="30">
        <v>0</v>
      </c>
      <c r="M87" s="30"/>
      <c r="N87" s="30">
        <f>SUM(F87:M87)</f>
        <v>13805</v>
      </c>
      <c r="O87" s="30"/>
      <c r="P87" s="30">
        <v>0</v>
      </c>
      <c r="Q87" s="30"/>
      <c r="R87" s="30">
        <v>13805</v>
      </c>
      <c r="S87" s="30"/>
      <c r="T87" s="30">
        <v>0</v>
      </c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</row>
    <row r="88" spans="1:186" s="15" customFormat="1" ht="13.5">
      <c r="A88" s="29"/>
      <c r="B88" s="23"/>
      <c r="C88" s="23"/>
      <c r="D88" s="23" t="s">
        <v>53</v>
      </c>
      <c r="E88" s="23"/>
      <c r="F88" s="31">
        <v>0</v>
      </c>
      <c r="G88" s="31"/>
      <c r="H88" s="31">
        <v>0</v>
      </c>
      <c r="I88" s="31"/>
      <c r="J88" s="31">
        <v>1487</v>
      </c>
      <c r="K88" s="31"/>
      <c r="L88" s="31">
        <v>0</v>
      </c>
      <c r="M88" s="31"/>
      <c r="N88" s="31">
        <f>SUM(F88:M88)</f>
        <v>1487</v>
      </c>
      <c r="O88" s="31"/>
      <c r="P88" s="31">
        <v>0</v>
      </c>
      <c r="Q88" s="31"/>
      <c r="R88" s="31">
        <v>1487</v>
      </c>
      <c r="S88" s="31"/>
      <c r="T88" s="31">
        <v>0</v>
      </c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</row>
    <row r="89" spans="1:186" s="15" customFormat="1" ht="13.5">
      <c r="A89" s="23"/>
      <c r="B89" s="23"/>
      <c r="C89" s="23"/>
      <c r="D89" s="29"/>
      <c r="E89" s="23" t="s">
        <v>54</v>
      </c>
      <c r="F89" s="35">
        <f>SUM(F85:F88)</f>
        <v>0</v>
      </c>
      <c r="G89" s="30"/>
      <c r="H89" s="35">
        <f>SUM(H85:H88)</f>
        <v>3133</v>
      </c>
      <c r="I89" s="30"/>
      <c r="J89" s="35">
        <f>SUM(J85:J88)</f>
        <v>15292</v>
      </c>
      <c r="K89" s="30"/>
      <c r="L89" s="35">
        <f>SUM(L85:L88)</f>
        <v>642153</v>
      </c>
      <c r="M89" s="30"/>
      <c r="N89" s="35">
        <f>SUM(F89:L89)</f>
        <v>660578</v>
      </c>
      <c r="O89" s="30"/>
      <c r="P89" s="35">
        <f>SUM(P85:P88)</f>
        <v>375884</v>
      </c>
      <c r="Q89" s="30"/>
      <c r="R89" s="35">
        <f>SUM(R85:R88)</f>
        <v>284545</v>
      </c>
      <c r="S89" s="30"/>
      <c r="T89" s="35">
        <f>SUM(T85:T88)</f>
        <v>149</v>
      </c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</row>
    <row r="90" spans="1:186" s="15" customFormat="1" ht="13.5">
      <c r="A90" s="23"/>
      <c r="B90" s="23"/>
      <c r="C90" s="23"/>
      <c r="D90" s="23"/>
      <c r="E90" s="29" t="s">
        <v>95</v>
      </c>
      <c r="F90" s="33">
        <f>+F89+F83+F79</f>
        <v>77726</v>
      </c>
      <c r="G90" s="34"/>
      <c r="H90" s="33">
        <f>+H89+H83+H79</f>
        <v>77205</v>
      </c>
      <c r="I90" s="34"/>
      <c r="J90" s="33">
        <f>+J89+J83+J79</f>
        <v>165000</v>
      </c>
      <c r="K90" s="34"/>
      <c r="L90" s="33">
        <f>+L89+L83+L79</f>
        <v>680541</v>
      </c>
      <c r="M90" s="34"/>
      <c r="N90" s="33">
        <f>SUM(F90:L90)</f>
        <v>1000472</v>
      </c>
      <c r="O90" s="34"/>
      <c r="P90" s="33">
        <f>+P89+P83+P79</f>
        <v>442064</v>
      </c>
      <c r="Q90" s="34"/>
      <c r="R90" s="33">
        <f>+R89+R83+R79</f>
        <v>557318</v>
      </c>
      <c r="S90" s="34"/>
      <c r="T90" s="33">
        <f>+T89+T83+T79</f>
        <v>1090</v>
      </c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</row>
    <row r="91" spans="1:186" s="15" customFormat="1" ht="13.5">
      <c r="A91" s="23"/>
      <c r="B91" s="23" t="s">
        <v>26</v>
      </c>
      <c r="C91" s="23"/>
      <c r="D91" s="29"/>
      <c r="E91" s="23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</row>
    <row r="92" spans="1:186" s="15" customFormat="1" ht="13.5">
      <c r="A92" s="29"/>
      <c r="B92" s="23"/>
      <c r="C92" s="23" t="s">
        <v>37</v>
      </c>
      <c r="D92" s="23"/>
      <c r="E92" s="23"/>
      <c r="F92" s="31">
        <v>0</v>
      </c>
      <c r="G92" s="31"/>
      <c r="H92" s="31">
        <v>41598</v>
      </c>
      <c r="I92" s="31"/>
      <c r="J92" s="31">
        <v>0</v>
      </c>
      <c r="K92" s="31"/>
      <c r="L92" s="31">
        <v>0</v>
      </c>
      <c r="M92" s="31"/>
      <c r="N92" s="31">
        <f aca="true" t="shared" si="3" ref="N92:N98">SUM(F92:M92)</f>
        <v>41598</v>
      </c>
      <c r="O92" s="31"/>
      <c r="P92" s="31">
        <v>39617</v>
      </c>
      <c r="Q92" s="31"/>
      <c r="R92" s="31">
        <v>0</v>
      </c>
      <c r="S92" s="31"/>
      <c r="T92" s="31">
        <v>1981</v>
      </c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</row>
    <row r="93" spans="1:186" s="15" customFormat="1" ht="13.5">
      <c r="A93" s="23"/>
      <c r="B93" s="23"/>
      <c r="C93" s="23" t="s">
        <v>72</v>
      </c>
      <c r="D93" s="29"/>
      <c r="E93" s="23"/>
      <c r="F93" s="30">
        <v>0</v>
      </c>
      <c r="G93" s="30"/>
      <c r="H93" s="30">
        <v>5012</v>
      </c>
      <c r="I93" s="30"/>
      <c r="J93" s="30">
        <v>637</v>
      </c>
      <c r="K93" s="30"/>
      <c r="L93" s="30">
        <f>215188+2</f>
        <v>215190</v>
      </c>
      <c r="M93" s="30"/>
      <c r="N93" s="30">
        <f t="shared" si="3"/>
        <v>220839</v>
      </c>
      <c r="O93" s="30"/>
      <c r="P93" s="30">
        <f>55466+13254</f>
        <v>68720</v>
      </c>
      <c r="Q93" s="30"/>
      <c r="R93" s="30">
        <v>150660</v>
      </c>
      <c r="S93" s="30"/>
      <c r="T93" s="30">
        <f>1457+2</f>
        <v>1459</v>
      </c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</row>
    <row r="94" spans="1:186" s="15" customFormat="1" ht="13.5">
      <c r="A94" s="29"/>
      <c r="B94" s="23"/>
      <c r="C94" s="23" t="s">
        <v>88</v>
      </c>
      <c r="D94" s="23"/>
      <c r="E94" s="23"/>
      <c r="F94" s="31">
        <v>0</v>
      </c>
      <c r="G94" s="31"/>
      <c r="H94" s="31">
        <v>0</v>
      </c>
      <c r="I94" s="31"/>
      <c r="J94" s="31">
        <v>2449</v>
      </c>
      <c r="K94" s="31"/>
      <c r="L94" s="31">
        <v>0</v>
      </c>
      <c r="M94" s="31"/>
      <c r="N94" s="31">
        <f t="shared" si="3"/>
        <v>2449</v>
      </c>
      <c r="O94" s="31"/>
      <c r="P94" s="31">
        <v>0</v>
      </c>
      <c r="Q94" s="31"/>
      <c r="R94" s="31">
        <v>2449</v>
      </c>
      <c r="S94" s="31"/>
      <c r="T94" s="31">
        <v>0</v>
      </c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</row>
    <row r="95" spans="1:186" s="15" customFormat="1" ht="13.5">
      <c r="A95" s="23"/>
      <c r="B95" s="23"/>
      <c r="C95" s="23" t="s">
        <v>89</v>
      </c>
      <c r="D95" s="29"/>
      <c r="E95" s="23"/>
      <c r="F95" s="30">
        <v>0</v>
      </c>
      <c r="G95" s="30"/>
      <c r="H95" s="30">
        <v>0</v>
      </c>
      <c r="I95" s="30"/>
      <c r="J95" s="30">
        <v>0</v>
      </c>
      <c r="K95" s="30"/>
      <c r="L95" s="30">
        <v>96369</v>
      </c>
      <c r="M95" s="30"/>
      <c r="N95" s="30">
        <f t="shared" si="3"/>
        <v>96369</v>
      </c>
      <c r="O95" s="30"/>
      <c r="P95" s="30">
        <f>71743+13202</f>
        <v>84945</v>
      </c>
      <c r="Q95" s="30"/>
      <c r="R95" s="30">
        <v>11424</v>
      </c>
      <c r="S95" s="30"/>
      <c r="T95" s="30">
        <v>0</v>
      </c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</row>
    <row r="96" spans="1:186" s="15" customFormat="1" ht="13.5">
      <c r="A96" s="29"/>
      <c r="B96" s="23"/>
      <c r="C96" s="23" t="s">
        <v>55</v>
      </c>
      <c r="D96" s="23"/>
      <c r="E96" s="23"/>
      <c r="F96" s="31">
        <v>0</v>
      </c>
      <c r="G96" s="31"/>
      <c r="H96" s="31">
        <v>0</v>
      </c>
      <c r="I96" s="31"/>
      <c r="J96" s="31">
        <v>3189</v>
      </c>
      <c r="K96" s="31"/>
      <c r="L96" s="31">
        <v>0</v>
      </c>
      <c r="M96" s="31"/>
      <c r="N96" s="31">
        <f t="shared" si="3"/>
        <v>3189</v>
      </c>
      <c r="O96" s="31"/>
      <c r="P96" s="31">
        <v>0</v>
      </c>
      <c r="Q96" s="31"/>
      <c r="R96" s="31">
        <v>3189</v>
      </c>
      <c r="S96" s="31"/>
      <c r="T96" s="31">
        <v>0</v>
      </c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</row>
    <row r="97" spans="1:186" s="15" customFormat="1" ht="13.5">
      <c r="A97" s="23"/>
      <c r="B97" s="23"/>
      <c r="C97" s="23" t="s">
        <v>56</v>
      </c>
      <c r="D97" s="29"/>
      <c r="E97" s="23"/>
      <c r="F97" s="30">
        <v>0</v>
      </c>
      <c r="G97" s="30"/>
      <c r="H97" s="30">
        <v>0</v>
      </c>
      <c r="I97" s="30"/>
      <c r="J97" s="30">
        <v>0</v>
      </c>
      <c r="K97" s="30"/>
      <c r="L97" s="30">
        <v>16737</v>
      </c>
      <c r="M97" s="30"/>
      <c r="N97" s="30">
        <f t="shared" si="3"/>
        <v>16737</v>
      </c>
      <c r="O97" s="30"/>
      <c r="P97" s="30">
        <v>0</v>
      </c>
      <c r="Q97" s="30"/>
      <c r="R97" s="30">
        <v>16737</v>
      </c>
      <c r="S97" s="30"/>
      <c r="T97" s="30">
        <v>0</v>
      </c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</row>
    <row r="98" spans="1:186" s="15" customFormat="1" ht="13.5">
      <c r="A98" s="29"/>
      <c r="B98" s="23"/>
      <c r="C98" s="23" t="s">
        <v>57</v>
      </c>
      <c r="D98" s="23"/>
      <c r="E98" s="23"/>
      <c r="F98" s="31">
        <v>0</v>
      </c>
      <c r="G98" s="31"/>
      <c r="H98" s="31">
        <v>0</v>
      </c>
      <c r="I98" s="31"/>
      <c r="J98" s="31">
        <v>0</v>
      </c>
      <c r="K98" s="31"/>
      <c r="L98" s="31">
        <v>6955</v>
      </c>
      <c r="M98" s="31"/>
      <c r="N98" s="31">
        <f t="shared" si="3"/>
        <v>6955</v>
      </c>
      <c r="O98" s="31"/>
      <c r="P98" s="31">
        <v>0</v>
      </c>
      <c r="Q98" s="31"/>
      <c r="R98" s="31">
        <v>6955</v>
      </c>
      <c r="S98" s="31"/>
      <c r="T98" s="31">
        <v>0</v>
      </c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</row>
    <row r="99" spans="1:186" s="15" customFormat="1" ht="13.5">
      <c r="A99" s="23"/>
      <c r="B99" s="23"/>
      <c r="C99" s="23"/>
      <c r="D99" s="29"/>
      <c r="E99" s="23" t="s">
        <v>58</v>
      </c>
      <c r="F99" s="35">
        <f>SUM(F92:F98)</f>
        <v>0</v>
      </c>
      <c r="G99" s="30"/>
      <c r="H99" s="35">
        <f>SUM(H92:H98)</f>
        <v>46610</v>
      </c>
      <c r="I99" s="30"/>
      <c r="J99" s="35">
        <f>SUM(J92:J98)</f>
        <v>6275</v>
      </c>
      <c r="K99" s="30"/>
      <c r="L99" s="35">
        <f>SUM(L92:L98)</f>
        <v>335251</v>
      </c>
      <c r="M99" s="30"/>
      <c r="N99" s="35">
        <f>SUM(F99:L99)</f>
        <v>388136</v>
      </c>
      <c r="O99" s="30"/>
      <c r="P99" s="35">
        <f>SUM(P92:P98)</f>
        <v>193282</v>
      </c>
      <c r="Q99" s="30"/>
      <c r="R99" s="35">
        <f>SUM(R92:R98)</f>
        <v>191414</v>
      </c>
      <c r="S99" s="30"/>
      <c r="T99" s="35">
        <f>SUM(T92:T98)</f>
        <v>3440</v>
      </c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</row>
    <row r="100" spans="1:186" s="15" customFormat="1" ht="13.5">
      <c r="A100" s="29"/>
      <c r="B100" s="23" t="s">
        <v>27</v>
      </c>
      <c r="C100" s="23"/>
      <c r="D100" s="23"/>
      <c r="E100" s="23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</row>
    <row r="101" spans="1:186" s="15" customFormat="1" ht="13.5">
      <c r="A101" s="23"/>
      <c r="B101" s="23"/>
      <c r="C101" s="23" t="s">
        <v>28</v>
      </c>
      <c r="D101" s="29"/>
      <c r="E101" s="23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</row>
    <row r="102" spans="1:186" s="15" customFormat="1" ht="13.5">
      <c r="A102" s="29"/>
      <c r="B102" s="23"/>
      <c r="C102" s="23"/>
      <c r="D102" s="23" t="s">
        <v>37</v>
      </c>
      <c r="E102" s="23"/>
      <c r="F102" s="31">
        <v>0</v>
      </c>
      <c r="G102" s="31"/>
      <c r="H102" s="31">
        <v>3627</v>
      </c>
      <c r="I102" s="31"/>
      <c r="J102" s="31">
        <v>0</v>
      </c>
      <c r="K102" s="31"/>
      <c r="L102" s="31">
        <v>0</v>
      </c>
      <c r="M102" s="31"/>
      <c r="N102" s="31">
        <f>SUM(F102:M102)</f>
        <v>3627</v>
      </c>
      <c r="O102" s="31"/>
      <c r="P102" s="31">
        <v>3455</v>
      </c>
      <c r="Q102" s="31"/>
      <c r="R102" s="31">
        <v>0</v>
      </c>
      <c r="S102" s="31"/>
      <c r="T102" s="31">
        <v>172</v>
      </c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</row>
    <row r="103" spans="1:186" s="15" customFormat="1" ht="13.5">
      <c r="A103" s="23"/>
      <c r="B103" s="23"/>
      <c r="C103" s="23"/>
      <c r="D103" s="29" t="s">
        <v>107</v>
      </c>
      <c r="E103" s="23"/>
      <c r="F103" s="30"/>
      <c r="G103" s="30"/>
      <c r="H103" s="30">
        <v>0</v>
      </c>
      <c r="I103" s="30"/>
      <c r="J103" s="30">
        <v>0</v>
      </c>
      <c r="K103" s="30"/>
      <c r="L103" s="30">
        <v>101</v>
      </c>
      <c r="M103" s="30"/>
      <c r="N103" s="30">
        <f>SUM(F103:M103)</f>
        <v>101</v>
      </c>
      <c r="O103" s="30"/>
      <c r="P103" s="30">
        <v>0</v>
      </c>
      <c r="Q103" s="30"/>
      <c r="R103" s="30">
        <v>101</v>
      </c>
      <c r="S103" s="30"/>
      <c r="T103" s="30">
        <v>0</v>
      </c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</row>
    <row r="104" spans="1:186" s="15" customFormat="1" ht="13.5">
      <c r="A104" s="29"/>
      <c r="B104" s="23"/>
      <c r="C104" s="23"/>
      <c r="D104" s="23" t="s">
        <v>103</v>
      </c>
      <c r="E104" s="23"/>
      <c r="F104" s="31">
        <v>0</v>
      </c>
      <c r="G104" s="31"/>
      <c r="H104" s="31">
        <v>0</v>
      </c>
      <c r="I104" s="31"/>
      <c r="J104" s="31">
        <v>81221</v>
      </c>
      <c r="K104" s="31"/>
      <c r="L104" s="31">
        <v>0</v>
      </c>
      <c r="M104" s="31"/>
      <c r="N104" s="31">
        <f>SUM(F104:M104)</f>
        <v>81221</v>
      </c>
      <c r="O104" s="31"/>
      <c r="P104" s="31">
        <f>64368+16853</f>
        <v>81221</v>
      </c>
      <c r="Q104" s="31"/>
      <c r="R104" s="31">
        <v>0</v>
      </c>
      <c r="S104" s="31"/>
      <c r="T104" s="31">
        <v>0</v>
      </c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</row>
    <row r="105" spans="1:186" s="15" customFormat="1" ht="13.5">
      <c r="A105" s="23"/>
      <c r="B105" s="23"/>
      <c r="C105" s="23"/>
      <c r="D105" s="29" t="s">
        <v>60</v>
      </c>
      <c r="E105" s="23"/>
      <c r="F105" s="30">
        <v>0</v>
      </c>
      <c r="G105" s="30"/>
      <c r="H105" s="30">
        <v>0</v>
      </c>
      <c r="I105" s="30"/>
      <c r="J105" s="30">
        <v>2770</v>
      </c>
      <c r="K105" s="30"/>
      <c r="L105" s="30">
        <v>0</v>
      </c>
      <c r="M105" s="30"/>
      <c r="N105" s="30">
        <f>SUM(F105:M105)</f>
        <v>2770</v>
      </c>
      <c r="O105" s="30"/>
      <c r="P105" s="30">
        <f>2363+407</f>
        <v>2770</v>
      </c>
      <c r="Q105" s="30"/>
      <c r="R105" s="30">
        <v>0</v>
      </c>
      <c r="S105" s="30"/>
      <c r="T105" s="30">
        <v>0</v>
      </c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</row>
    <row r="106" spans="1:186" s="15" customFormat="1" ht="13.5">
      <c r="A106" s="23"/>
      <c r="B106" s="23"/>
      <c r="C106" s="23"/>
      <c r="D106" s="23"/>
      <c r="E106" s="29" t="s">
        <v>59</v>
      </c>
      <c r="F106" s="33">
        <f>SUM(F101:F102)</f>
        <v>0</v>
      </c>
      <c r="G106" s="34"/>
      <c r="H106" s="33">
        <f>SUM(H101:H105)</f>
        <v>3627</v>
      </c>
      <c r="I106" s="34"/>
      <c r="J106" s="33">
        <f>SUM(J101:J105)</f>
        <v>83991</v>
      </c>
      <c r="K106" s="34"/>
      <c r="L106" s="33">
        <f>SUM(L101:L105)</f>
        <v>101</v>
      </c>
      <c r="M106" s="34"/>
      <c r="N106" s="33">
        <f>SUM(N101:N105)</f>
        <v>87719</v>
      </c>
      <c r="O106" s="34"/>
      <c r="P106" s="33">
        <f>SUM(P101:P105)</f>
        <v>87446</v>
      </c>
      <c r="Q106" s="34"/>
      <c r="R106" s="33">
        <f>SUM(R101:R105)</f>
        <v>101</v>
      </c>
      <c r="S106" s="34"/>
      <c r="T106" s="33">
        <f>SUM(T101:T105)</f>
        <v>172</v>
      </c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</row>
    <row r="107" spans="1:186" s="15" customFormat="1" ht="13.5">
      <c r="A107" s="23"/>
      <c r="B107" s="23"/>
      <c r="C107" s="23" t="s">
        <v>29</v>
      </c>
      <c r="D107" s="29"/>
      <c r="E107" s="23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</row>
    <row r="108" spans="1:186" s="15" customFormat="1" ht="13.5">
      <c r="A108" s="29"/>
      <c r="B108" s="23"/>
      <c r="C108" s="23"/>
      <c r="D108" s="23" t="s">
        <v>90</v>
      </c>
      <c r="E108" s="23"/>
      <c r="F108" s="31">
        <v>0</v>
      </c>
      <c r="G108" s="31"/>
      <c r="H108" s="31">
        <v>0</v>
      </c>
      <c r="I108" s="31"/>
      <c r="J108" s="31">
        <v>357</v>
      </c>
      <c r="K108" s="31"/>
      <c r="L108" s="31">
        <v>0</v>
      </c>
      <c r="M108" s="31"/>
      <c r="N108" s="31">
        <f>SUM(F108:M108)</f>
        <v>357</v>
      </c>
      <c r="O108" s="31"/>
      <c r="P108" s="31">
        <v>158</v>
      </c>
      <c r="Q108" s="31"/>
      <c r="R108" s="31">
        <v>199</v>
      </c>
      <c r="S108" s="31"/>
      <c r="T108" s="31">
        <v>0</v>
      </c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</row>
    <row r="109" spans="1:186" s="15" customFormat="1" ht="13.5">
      <c r="A109" s="23"/>
      <c r="B109" s="23"/>
      <c r="C109" s="23"/>
      <c r="D109" s="29" t="s">
        <v>108</v>
      </c>
      <c r="E109" s="23"/>
      <c r="F109" s="30"/>
      <c r="G109" s="30"/>
      <c r="H109" s="30"/>
      <c r="I109" s="30"/>
      <c r="J109" s="30">
        <v>227</v>
      </c>
      <c r="K109" s="30"/>
      <c r="L109" s="30"/>
      <c r="M109" s="30"/>
      <c r="N109" s="30">
        <f>SUM(F109:M109)</f>
        <v>227</v>
      </c>
      <c r="O109" s="30"/>
      <c r="P109" s="30">
        <v>0</v>
      </c>
      <c r="Q109" s="30"/>
      <c r="R109" s="30">
        <v>227</v>
      </c>
      <c r="S109" s="30"/>
      <c r="T109" s="30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</row>
    <row r="110" spans="1:186" s="15" customFormat="1" ht="13.5">
      <c r="A110" s="23"/>
      <c r="B110" s="23"/>
      <c r="C110" s="23"/>
      <c r="D110" s="23"/>
      <c r="E110" s="29" t="s">
        <v>61</v>
      </c>
      <c r="F110" s="33">
        <f>SUM(F108:F109)</f>
        <v>0</v>
      </c>
      <c r="G110" s="34"/>
      <c r="H110" s="33">
        <f>SUM(H108:H109)</f>
        <v>0</v>
      </c>
      <c r="I110" s="34"/>
      <c r="J110" s="33">
        <f>SUM(J108:J109)</f>
        <v>584</v>
      </c>
      <c r="K110" s="34"/>
      <c r="L110" s="33">
        <f>SUM(L108:L109)</f>
        <v>0</v>
      </c>
      <c r="M110" s="34"/>
      <c r="N110" s="33">
        <f>SUM(N108:N109)</f>
        <v>584</v>
      </c>
      <c r="O110" s="34"/>
      <c r="P110" s="33">
        <f>SUM(P108:P109)</f>
        <v>158</v>
      </c>
      <c r="Q110" s="34"/>
      <c r="R110" s="33">
        <f>SUM(R108:R109)</f>
        <v>426</v>
      </c>
      <c r="S110" s="34"/>
      <c r="T110" s="33">
        <f>SUM(T108:T109)</f>
        <v>0</v>
      </c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</row>
    <row r="111" spans="1:186" s="15" customFormat="1" ht="13.5">
      <c r="A111" s="23"/>
      <c r="B111" s="23"/>
      <c r="C111" s="23"/>
      <c r="D111" s="29"/>
      <c r="E111" s="23" t="s">
        <v>62</v>
      </c>
      <c r="F111" s="35">
        <f>+F110+F106</f>
        <v>0</v>
      </c>
      <c r="G111" s="30"/>
      <c r="H111" s="35">
        <f>+H110+H106</f>
        <v>3627</v>
      </c>
      <c r="I111" s="30"/>
      <c r="J111" s="35">
        <f>+J110+J106</f>
        <v>84575</v>
      </c>
      <c r="K111" s="30"/>
      <c r="L111" s="35">
        <f>+L110+L106</f>
        <v>101</v>
      </c>
      <c r="M111" s="30"/>
      <c r="N111" s="35">
        <f>+N110+N106</f>
        <v>88303</v>
      </c>
      <c r="O111" s="30"/>
      <c r="P111" s="35">
        <f>+P110+P106</f>
        <v>87604</v>
      </c>
      <c r="Q111" s="30"/>
      <c r="R111" s="35">
        <f>+R110+R106</f>
        <v>527</v>
      </c>
      <c r="S111" s="30"/>
      <c r="T111" s="35">
        <f>+T110+T106</f>
        <v>172</v>
      </c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</row>
    <row r="112" spans="1:186" s="15" customFormat="1" ht="13.5">
      <c r="A112" s="29"/>
      <c r="B112" s="23" t="s">
        <v>30</v>
      </c>
      <c r="C112" s="23"/>
      <c r="D112" s="23"/>
      <c r="E112" s="23"/>
      <c r="F112" s="31"/>
      <c r="G112" s="31"/>
      <c r="H112" s="31"/>
      <c r="I112" s="31"/>
      <c r="J112" s="31"/>
      <c r="K112" s="31"/>
      <c r="L112" s="31"/>
      <c r="M112" s="31"/>
      <c r="N112" s="31">
        <f>SUM(F112:L112)</f>
        <v>0</v>
      </c>
      <c r="O112" s="31"/>
      <c r="P112" s="31"/>
      <c r="Q112" s="31"/>
      <c r="R112" s="31"/>
      <c r="S112" s="31"/>
      <c r="T112" s="31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</row>
    <row r="113" spans="1:186" s="15" customFormat="1" ht="13.5">
      <c r="A113" s="23"/>
      <c r="B113" s="23"/>
      <c r="C113" s="23" t="s">
        <v>100</v>
      </c>
      <c r="D113" s="29"/>
      <c r="E113" s="23"/>
      <c r="F113" s="30">
        <v>0</v>
      </c>
      <c r="G113" s="30"/>
      <c r="H113" s="30">
        <v>0</v>
      </c>
      <c r="I113" s="30"/>
      <c r="J113" s="30">
        <v>0</v>
      </c>
      <c r="K113" s="30"/>
      <c r="L113" s="30">
        <v>133291</v>
      </c>
      <c r="M113" s="30"/>
      <c r="N113" s="30">
        <f>SUM(F113:M113)</f>
        <v>133291</v>
      </c>
      <c r="O113" s="30"/>
      <c r="P113" s="30">
        <v>0</v>
      </c>
      <c r="Q113" s="30"/>
      <c r="R113" s="30">
        <v>133291</v>
      </c>
      <c r="S113" s="30"/>
      <c r="T113" s="30">
        <v>0</v>
      </c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</row>
    <row r="114" spans="1:186" s="15" customFormat="1" ht="13.5">
      <c r="A114" s="29"/>
      <c r="B114" s="23"/>
      <c r="C114" s="23" t="s">
        <v>91</v>
      </c>
      <c r="D114" s="23"/>
      <c r="E114" s="23"/>
      <c r="F114" s="31">
        <v>0</v>
      </c>
      <c r="G114" s="31"/>
      <c r="H114" s="31">
        <v>0</v>
      </c>
      <c r="I114" s="31"/>
      <c r="J114" s="31">
        <v>0</v>
      </c>
      <c r="K114" s="31"/>
      <c r="L114" s="31">
        <v>184587</v>
      </c>
      <c r="M114" s="31"/>
      <c r="N114" s="31">
        <f>SUM(F114:M114)</f>
        <v>184587</v>
      </c>
      <c r="O114" s="31"/>
      <c r="P114" s="31">
        <f>49151+9250</f>
        <v>58401</v>
      </c>
      <c r="Q114" s="31"/>
      <c r="R114" s="31">
        <v>126186</v>
      </c>
      <c r="S114" s="31"/>
      <c r="T114" s="31">
        <v>0</v>
      </c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</row>
    <row r="115" spans="1:186" s="15" customFormat="1" ht="13.5">
      <c r="A115" s="23"/>
      <c r="B115" s="23"/>
      <c r="C115" s="23"/>
      <c r="D115" s="29"/>
      <c r="E115" s="23" t="s">
        <v>63</v>
      </c>
      <c r="F115" s="35">
        <f>SUM(F112:F114)</f>
        <v>0</v>
      </c>
      <c r="G115" s="30"/>
      <c r="H115" s="35">
        <f>SUM(H112:H114)</f>
        <v>0</v>
      </c>
      <c r="I115" s="30"/>
      <c r="J115" s="35">
        <f>SUM(J112:J114)</f>
        <v>0</v>
      </c>
      <c r="K115" s="30"/>
      <c r="L115" s="35">
        <f>SUM(L112:L114)</f>
        <v>317878</v>
      </c>
      <c r="M115" s="30"/>
      <c r="N115" s="35">
        <f>SUM(N112:N114)</f>
        <v>317878</v>
      </c>
      <c r="O115" s="30"/>
      <c r="P115" s="35">
        <f>SUM(P112:P114)</f>
        <v>58401</v>
      </c>
      <c r="Q115" s="30"/>
      <c r="R115" s="35">
        <f>SUM(R112:R114)</f>
        <v>259477</v>
      </c>
      <c r="S115" s="30"/>
      <c r="T115" s="35">
        <f>SUM(T112:T114)</f>
        <v>0</v>
      </c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</row>
    <row r="116" spans="1:186" s="15" customFormat="1" ht="13.5">
      <c r="A116" s="29"/>
      <c r="B116" s="23" t="s">
        <v>31</v>
      </c>
      <c r="C116" s="23"/>
      <c r="D116" s="23"/>
      <c r="E116" s="23"/>
      <c r="F116" s="31"/>
      <c r="G116" s="31"/>
      <c r="H116" s="31"/>
      <c r="I116" s="31"/>
      <c r="J116" s="31"/>
      <c r="K116" s="31"/>
      <c r="L116" s="31"/>
      <c r="M116" s="31"/>
      <c r="N116" s="31">
        <f>SUM(F116:L116)</f>
        <v>0</v>
      </c>
      <c r="O116" s="31"/>
      <c r="P116" s="31"/>
      <c r="Q116" s="31"/>
      <c r="R116" s="31"/>
      <c r="S116" s="31"/>
      <c r="T116" s="31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</row>
    <row r="117" spans="1:186" s="15" customFormat="1" ht="13.5">
      <c r="A117" s="23"/>
      <c r="B117" s="23"/>
      <c r="C117" s="23" t="s">
        <v>64</v>
      </c>
      <c r="D117" s="29"/>
      <c r="E117" s="23"/>
      <c r="F117" s="30">
        <v>0</v>
      </c>
      <c r="G117" s="30"/>
      <c r="H117" s="30">
        <v>6594472</v>
      </c>
      <c r="I117" s="30"/>
      <c r="J117" s="30">
        <v>0</v>
      </c>
      <c r="K117" s="30"/>
      <c r="L117" s="30">
        <v>0</v>
      </c>
      <c r="M117" s="30"/>
      <c r="N117" s="30">
        <f>SUM(F117:M117)</f>
        <v>6594472</v>
      </c>
      <c r="O117" s="30"/>
      <c r="P117" s="30">
        <v>0</v>
      </c>
      <c r="Q117" s="30"/>
      <c r="R117" s="30">
        <v>6582567</v>
      </c>
      <c r="S117" s="30"/>
      <c r="T117" s="30">
        <v>11905</v>
      </c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</row>
    <row r="118" spans="1:186" s="15" customFormat="1" ht="13.5">
      <c r="A118" s="29"/>
      <c r="B118" s="23"/>
      <c r="C118" s="23" t="s">
        <v>65</v>
      </c>
      <c r="D118" s="23"/>
      <c r="E118" s="23"/>
      <c r="F118" s="31">
        <v>2626614</v>
      </c>
      <c r="G118" s="31"/>
      <c r="H118" s="31">
        <v>9130</v>
      </c>
      <c r="I118" s="31"/>
      <c r="J118" s="31">
        <v>150955</v>
      </c>
      <c r="K118" s="31"/>
      <c r="L118" s="31">
        <v>0</v>
      </c>
      <c r="M118" s="31"/>
      <c r="N118" s="31">
        <f>SUM(F118:M118)</f>
        <v>2786699</v>
      </c>
      <c r="O118" s="31"/>
      <c r="P118" s="31">
        <v>0</v>
      </c>
      <c r="Q118" s="31"/>
      <c r="R118" s="31">
        <v>2786415</v>
      </c>
      <c r="S118" s="31"/>
      <c r="T118" s="31">
        <v>284</v>
      </c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</row>
    <row r="119" spans="1:186" s="15" customFormat="1" ht="13.5">
      <c r="A119" s="23"/>
      <c r="B119" s="23"/>
      <c r="C119" s="23"/>
      <c r="D119" s="29"/>
      <c r="E119" s="23" t="s">
        <v>66</v>
      </c>
      <c r="F119" s="35">
        <f>SUM(F117:F118)</f>
        <v>2626614</v>
      </c>
      <c r="G119" s="30"/>
      <c r="H119" s="35">
        <f>SUM(H117:H118)</f>
        <v>6603602</v>
      </c>
      <c r="I119" s="30"/>
      <c r="J119" s="35">
        <f>SUM(J117:J118)</f>
        <v>150955</v>
      </c>
      <c r="K119" s="30"/>
      <c r="L119" s="35">
        <f>SUM(L117:L118)</f>
        <v>0</v>
      </c>
      <c r="M119" s="30"/>
      <c r="N119" s="35">
        <f>SUM(N117:N118)</f>
        <v>9381171</v>
      </c>
      <c r="O119" s="30"/>
      <c r="P119" s="35">
        <f>SUM(P117:P118)</f>
        <v>0</v>
      </c>
      <c r="Q119" s="30"/>
      <c r="R119" s="35">
        <f>SUM(R117:R118)</f>
        <v>9368982</v>
      </c>
      <c r="S119" s="30"/>
      <c r="T119" s="35">
        <f>SUM(T117:T118)</f>
        <v>12189</v>
      </c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</row>
    <row r="120" spans="1:186" s="15" customFormat="1" ht="13.5">
      <c r="A120" s="23"/>
      <c r="B120" s="23"/>
      <c r="C120" s="23"/>
      <c r="D120" s="23"/>
      <c r="E120" s="29" t="s">
        <v>92</v>
      </c>
      <c r="F120" s="33">
        <f>SUM(F119+F111+F99+F90+F72+F63+F52+F115)</f>
        <v>3690759</v>
      </c>
      <c r="G120" s="34"/>
      <c r="H120" s="33">
        <f>SUM(H119+H111+H99+H90+H72+H63+H52+H115)</f>
        <v>8318992</v>
      </c>
      <c r="I120" s="34"/>
      <c r="J120" s="33">
        <f>SUM(J119+J111+J99+J90+J72+J63+J52+J115)</f>
        <v>2341448</v>
      </c>
      <c r="K120" s="34"/>
      <c r="L120" s="33">
        <f>SUM(L119+L111+L99+L90+L72+L63+L52+L115)</f>
        <v>1415990</v>
      </c>
      <c r="M120" s="34"/>
      <c r="N120" s="33">
        <f>SUM(N119+N111+N99+N90+N72+N63+N52+N115)</f>
        <v>15767189</v>
      </c>
      <c r="O120" s="34"/>
      <c r="P120" s="33">
        <f>SUM(P119+P111+P99+P90+P72+P63+P52+P115)</f>
        <v>2812311</v>
      </c>
      <c r="Q120" s="34"/>
      <c r="R120" s="33">
        <f>SUM(R119+R111+R99+R90+R72+R63+R52+R115)</f>
        <v>12855790</v>
      </c>
      <c r="S120" s="34"/>
      <c r="T120" s="33">
        <f>SUM(T119+T111+T99+T90+T72+T63+T52+T115)</f>
        <v>99088</v>
      </c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</row>
    <row r="121" spans="1:186" s="15" customFormat="1" ht="13.5">
      <c r="A121" s="23" t="s">
        <v>32</v>
      </c>
      <c r="B121" s="23"/>
      <c r="C121" s="23"/>
      <c r="D121" s="29"/>
      <c r="E121" s="23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</row>
    <row r="122" spans="1:186" s="15" customFormat="1" ht="13.5">
      <c r="A122" s="23"/>
      <c r="B122" s="23" t="s">
        <v>37</v>
      </c>
      <c r="C122" s="23"/>
      <c r="D122" s="29"/>
      <c r="E122" s="23"/>
      <c r="F122" s="30"/>
      <c r="G122" s="30"/>
      <c r="H122" s="30">
        <v>11849</v>
      </c>
      <c r="I122" s="30"/>
      <c r="J122" s="30"/>
      <c r="K122" s="30"/>
      <c r="L122" s="30"/>
      <c r="M122" s="30"/>
      <c r="N122" s="30">
        <f>SUM(F122:M122)</f>
        <v>11849</v>
      </c>
      <c r="O122" s="30"/>
      <c r="P122" s="30">
        <v>11285</v>
      </c>
      <c r="Q122" s="30"/>
      <c r="R122" s="30"/>
      <c r="S122" s="30"/>
      <c r="T122" s="30">
        <v>564</v>
      </c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</row>
    <row r="123" spans="1:186" s="15" customFormat="1" ht="13.5">
      <c r="A123" s="29"/>
      <c r="B123" s="23" t="s">
        <v>93</v>
      </c>
      <c r="C123" s="23"/>
      <c r="D123" s="23"/>
      <c r="E123" s="23"/>
      <c r="F123" s="31">
        <v>0</v>
      </c>
      <c r="G123" s="31"/>
      <c r="H123" s="31">
        <v>0</v>
      </c>
      <c r="I123" s="31"/>
      <c r="J123" s="31">
        <v>0</v>
      </c>
      <c r="K123" s="31"/>
      <c r="L123" s="31">
        <v>3792101</v>
      </c>
      <c r="M123" s="31"/>
      <c r="N123" s="31">
        <f>SUM(F123:M123)</f>
        <v>3792101</v>
      </c>
      <c r="O123" s="31"/>
      <c r="P123" s="31">
        <f>956290+249573</f>
        <v>1205863</v>
      </c>
      <c r="Q123" s="31"/>
      <c r="R123" s="31">
        <v>2586238</v>
      </c>
      <c r="S123" s="31"/>
      <c r="T123" s="31">
        <v>0</v>
      </c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</row>
    <row r="124" spans="1:186" s="15" customFormat="1" ht="13.5">
      <c r="A124" s="23"/>
      <c r="B124" s="23"/>
      <c r="C124" s="23"/>
      <c r="D124" s="29"/>
      <c r="E124" s="23" t="s">
        <v>67</v>
      </c>
      <c r="F124" s="35">
        <f>SUM(F123:F123)</f>
        <v>0</v>
      </c>
      <c r="G124" s="30"/>
      <c r="H124" s="35">
        <f>SUM(H122:H123)</f>
        <v>11849</v>
      </c>
      <c r="I124" s="30"/>
      <c r="J124" s="35">
        <f>SUM(J123:J123)</f>
        <v>0</v>
      </c>
      <c r="K124" s="30"/>
      <c r="L124" s="35">
        <f>SUM(L122:L123)</f>
        <v>3792101</v>
      </c>
      <c r="M124" s="30"/>
      <c r="N124" s="35">
        <f>SUM(N122:N123)</f>
        <v>3803950</v>
      </c>
      <c r="O124" s="30"/>
      <c r="P124" s="35">
        <f>SUM(P122:P123)</f>
        <v>1217148</v>
      </c>
      <c r="Q124" s="30"/>
      <c r="R124" s="35">
        <f>SUM(R123:R123)</f>
        <v>2586238</v>
      </c>
      <c r="S124" s="30"/>
      <c r="T124" s="35">
        <f>SUM(T122:T123)</f>
        <v>564</v>
      </c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</row>
    <row r="125" spans="1:186" s="15" customFormat="1" ht="14.25" thickBot="1">
      <c r="A125" s="23"/>
      <c r="B125" s="23"/>
      <c r="C125" s="23"/>
      <c r="D125" s="23"/>
      <c r="E125" s="29" t="s">
        <v>33</v>
      </c>
      <c r="F125" s="37">
        <f>F120+F124</f>
        <v>3690759</v>
      </c>
      <c r="G125" s="34"/>
      <c r="H125" s="37">
        <f>+H120+H124</f>
        <v>8330841</v>
      </c>
      <c r="I125" s="34"/>
      <c r="J125" s="37">
        <f>+J120+J124</f>
        <v>2341448</v>
      </c>
      <c r="K125" s="34"/>
      <c r="L125" s="37">
        <f>L120+L124</f>
        <v>5208091</v>
      </c>
      <c r="M125" s="34"/>
      <c r="N125" s="37">
        <f>N120+N124</f>
        <v>19571139</v>
      </c>
      <c r="O125" s="34"/>
      <c r="P125" s="37">
        <f>P120+P124</f>
        <v>4029459</v>
      </c>
      <c r="Q125" s="34"/>
      <c r="R125" s="37">
        <f>R120+R124</f>
        <v>15442028</v>
      </c>
      <c r="S125" s="34"/>
      <c r="T125" s="37">
        <f>+T120+T124</f>
        <v>99652</v>
      </c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</row>
    <row r="126" spans="1:186" s="15" customFormat="1" ht="14.25" thickTop="1">
      <c r="A126" s="17"/>
      <c r="B126" s="15" t="s">
        <v>93</v>
      </c>
      <c r="F126" s="19">
        <v>0</v>
      </c>
      <c r="G126" s="19"/>
      <c r="H126" s="19">
        <v>0</v>
      </c>
      <c r="I126" s="19"/>
      <c r="J126" s="19">
        <v>0</v>
      </c>
      <c r="K126" s="19"/>
      <c r="L126" s="19">
        <v>4064999</v>
      </c>
      <c r="M126" s="19"/>
      <c r="N126" s="19">
        <f>SUM(F126:M126)</f>
        <v>4064999</v>
      </c>
      <c r="O126" s="19"/>
      <c r="P126" s="19">
        <v>1299674</v>
      </c>
      <c r="Q126" s="19"/>
      <c r="R126" s="19">
        <v>2765325</v>
      </c>
      <c r="S126" s="19"/>
      <c r="T126" s="19">
        <v>0</v>
      </c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</row>
    <row r="127" spans="4:186" s="15" customFormat="1" ht="13.5">
      <c r="D127" s="17"/>
      <c r="E127" s="15" t="s">
        <v>67</v>
      </c>
      <c r="F127" s="20">
        <f>SUM(F126:F126)</f>
        <v>0</v>
      </c>
      <c r="G127" s="18"/>
      <c r="H127" s="20">
        <f>SUM(H125:H126)</f>
        <v>8330841</v>
      </c>
      <c r="I127" s="18"/>
      <c r="J127" s="20">
        <f>SUM(J126:J126)</f>
        <v>0</v>
      </c>
      <c r="K127" s="18"/>
      <c r="L127" s="20">
        <f>SUM(L125:L126)</f>
        <v>9273090</v>
      </c>
      <c r="M127" s="18"/>
      <c r="N127" s="20">
        <f>SUM(N125:N126)</f>
        <v>23636138</v>
      </c>
      <c r="O127" s="18"/>
      <c r="P127" s="20">
        <f>SUM(P125:P126)</f>
        <v>5329133</v>
      </c>
      <c r="Q127" s="18"/>
      <c r="R127" s="20">
        <f>SUM(R126:R126)</f>
        <v>2765325</v>
      </c>
      <c r="S127" s="18"/>
      <c r="T127" s="20">
        <f>SUM(T125:T126)</f>
        <v>99652</v>
      </c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</row>
    <row r="128" spans="5:186" s="15" customFormat="1" ht="14.25" thickBot="1">
      <c r="E128" s="17" t="s">
        <v>33</v>
      </c>
      <c r="F128" s="22">
        <f>F123+F127</f>
        <v>0</v>
      </c>
      <c r="G128" s="21"/>
      <c r="H128" s="22">
        <f>+H123+H127</f>
        <v>8330841</v>
      </c>
      <c r="I128" s="21"/>
      <c r="J128" s="22">
        <f>+J123+J127</f>
        <v>0</v>
      </c>
      <c r="K128" s="21"/>
      <c r="L128" s="22">
        <f>L123+L127</f>
        <v>13065191</v>
      </c>
      <c r="M128" s="21"/>
      <c r="N128" s="22">
        <f>N123+N127</f>
        <v>27428239</v>
      </c>
      <c r="O128" s="21"/>
      <c r="P128" s="22">
        <f>P123+P127</f>
        <v>6534996</v>
      </c>
      <c r="Q128" s="21"/>
      <c r="R128" s="22">
        <f>R123+R127</f>
        <v>5351563</v>
      </c>
      <c r="S128" s="21"/>
      <c r="T128" s="22">
        <f>+T123+T127</f>
        <v>99652</v>
      </c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</row>
    <row r="129" spans="6:186" s="15" customFormat="1" ht="14.25" thickTop="1"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</row>
    <row r="130" spans="6:20" ht="12"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6:20" ht="12"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6:20" ht="12"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6:20" ht="12"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6:20" ht="12"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6:20" ht="12"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6:20" ht="12"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6:20" ht="12"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6:20" ht="12"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6:20" ht="12"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6:20" ht="12"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6:20" ht="12"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6:20" ht="12"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6:20" ht="12"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6:20" ht="12"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6:20" ht="12"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6:20" ht="12"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6:20" ht="12"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6:20" ht="12"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6:20" ht="12"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6:20" ht="12"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6:20" ht="12"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6:20" ht="12"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6:20" ht="12"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6:20" ht="12"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6:20" ht="12"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6:20" ht="12"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6:20" ht="12"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6:20" ht="12"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6:20" ht="12"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6:20" ht="12"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6:20" ht="12"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6:20" ht="12"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6:20" ht="12"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6:20" ht="12"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6:20" ht="12"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6:20" ht="12"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6:20" ht="12"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6:20" ht="12"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6:20" ht="12"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6:20" ht="12"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6:20" ht="12"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6:20" ht="12"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6:20" ht="12"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5:20" ht="12">
      <c r="E174" s="3"/>
      <c r="F174" s="5"/>
      <c r="G174" s="5"/>
      <c r="H174" s="5"/>
      <c r="I174" s="5"/>
      <c r="J174" s="5"/>
      <c r="K174" s="5"/>
      <c r="L174" s="5"/>
      <c r="M174" s="5"/>
      <c r="N174" s="5"/>
      <c r="O174" s="6"/>
      <c r="P174" s="5"/>
      <c r="Q174" s="6"/>
      <c r="R174" s="6"/>
      <c r="S174" s="6"/>
      <c r="T174" s="6"/>
    </row>
    <row r="175" spans="5:20" ht="12">
      <c r="E175" s="3"/>
      <c r="F175" s="5"/>
      <c r="G175" s="5"/>
      <c r="H175" s="5"/>
      <c r="I175" s="5"/>
      <c r="J175" s="5"/>
      <c r="K175" s="5"/>
      <c r="L175" s="5"/>
      <c r="M175" s="5"/>
      <c r="N175" s="5"/>
      <c r="O175" s="6"/>
      <c r="P175" s="5"/>
      <c r="Q175" s="6"/>
      <c r="R175" s="6"/>
      <c r="S175" s="6"/>
      <c r="T175" s="6"/>
    </row>
    <row r="176" spans="5:20" ht="12">
      <c r="E176" s="3"/>
      <c r="F176" s="5"/>
      <c r="G176" s="5"/>
      <c r="H176" s="5"/>
      <c r="I176" s="5"/>
      <c r="J176" s="5"/>
      <c r="K176" s="5"/>
      <c r="L176" s="5"/>
      <c r="M176" s="5"/>
      <c r="N176" s="5"/>
      <c r="O176" s="6"/>
      <c r="P176" s="5"/>
      <c r="Q176" s="6"/>
      <c r="R176" s="6"/>
      <c r="S176" s="6"/>
      <c r="T176" s="6"/>
    </row>
    <row r="177" spans="5:20" ht="12">
      <c r="E177" s="3"/>
      <c r="F177" s="5"/>
      <c r="G177" s="5"/>
      <c r="H177" s="5"/>
      <c r="I177" s="5"/>
      <c r="J177" s="5"/>
      <c r="K177" s="5"/>
      <c r="L177" s="5"/>
      <c r="M177" s="5"/>
      <c r="N177" s="5"/>
      <c r="O177" s="6"/>
      <c r="P177" s="5"/>
      <c r="Q177" s="6"/>
      <c r="R177" s="6"/>
      <c r="S177" s="6"/>
      <c r="T177" s="6"/>
    </row>
    <row r="178" spans="5:20" ht="12">
      <c r="E178" s="3"/>
      <c r="F178" s="5"/>
      <c r="G178" s="5"/>
      <c r="H178" s="5"/>
      <c r="I178" s="5"/>
      <c r="J178" s="5"/>
      <c r="K178" s="5"/>
      <c r="L178" s="5"/>
      <c r="M178" s="5"/>
      <c r="N178" s="5"/>
      <c r="O178" s="6"/>
      <c r="P178" s="5"/>
      <c r="Q178" s="6"/>
      <c r="R178" s="6"/>
      <c r="S178" s="6"/>
      <c r="T178" s="6"/>
    </row>
    <row r="179" spans="5:20" ht="12">
      <c r="E179" s="3"/>
      <c r="F179" s="5"/>
      <c r="G179" s="5"/>
      <c r="H179" s="5"/>
      <c r="I179" s="5"/>
      <c r="J179" s="5"/>
      <c r="K179" s="5"/>
      <c r="L179" s="5"/>
      <c r="M179" s="5"/>
      <c r="N179" s="5"/>
      <c r="O179" s="6"/>
      <c r="P179" s="5"/>
      <c r="Q179" s="6"/>
      <c r="R179" s="6"/>
      <c r="S179" s="6"/>
      <c r="T179" s="6"/>
    </row>
    <row r="180" spans="5:20" ht="12">
      <c r="E180" s="3"/>
      <c r="F180" s="5"/>
      <c r="G180" s="5"/>
      <c r="H180" s="5"/>
      <c r="I180" s="5"/>
      <c r="J180" s="5"/>
      <c r="K180" s="5"/>
      <c r="L180" s="5"/>
      <c r="M180" s="5"/>
      <c r="N180" s="5"/>
      <c r="O180" s="6"/>
      <c r="P180" s="5"/>
      <c r="Q180" s="6"/>
      <c r="R180" s="6"/>
      <c r="S180" s="6"/>
      <c r="T180" s="6"/>
    </row>
    <row r="181" spans="5:20" ht="12">
      <c r="E181" s="3"/>
      <c r="F181" s="5"/>
      <c r="G181" s="5"/>
      <c r="H181" s="5"/>
      <c r="I181" s="5"/>
      <c r="J181" s="5"/>
      <c r="K181" s="5"/>
      <c r="L181" s="5"/>
      <c r="M181" s="5"/>
      <c r="N181" s="6"/>
      <c r="O181" s="6"/>
      <c r="P181" s="6"/>
      <c r="Q181" s="6"/>
      <c r="R181" s="6"/>
      <c r="S181" s="6"/>
      <c r="T181" s="6"/>
    </row>
    <row r="182" spans="5:20" ht="12">
      <c r="E182" s="3"/>
      <c r="F182" s="5"/>
      <c r="G182" s="5"/>
      <c r="H182" s="5"/>
      <c r="I182" s="5"/>
      <c r="J182" s="5"/>
      <c r="K182" s="5"/>
      <c r="L182" s="5"/>
      <c r="M182" s="5"/>
      <c r="N182" s="5"/>
      <c r="O182" s="6"/>
      <c r="P182" s="5"/>
      <c r="Q182" s="6"/>
      <c r="R182" s="6"/>
      <c r="S182" s="6"/>
      <c r="T182" s="6"/>
    </row>
    <row r="183" spans="6:20" ht="12">
      <c r="F183" s="7"/>
      <c r="G183" s="6"/>
      <c r="H183" s="7"/>
      <c r="I183" s="6"/>
      <c r="J183" s="7"/>
      <c r="K183" s="6"/>
      <c r="L183" s="7"/>
      <c r="M183" s="6"/>
      <c r="N183" s="7"/>
      <c r="O183" s="6"/>
      <c r="P183" s="6"/>
      <c r="Q183" s="6"/>
      <c r="R183" s="6"/>
      <c r="S183" s="6"/>
      <c r="T183" s="6"/>
    </row>
    <row r="184" spans="6:20" ht="1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6"/>
      <c r="Q184" s="6"/>
      <c r="R184" s="6"/>
      <c r="S184" s="6"/>
      <c r="T184" s="6"/>
    </row>
    <row r="185" spans="6:20" ht="12">
      <c r="F185" s="5"/>
      <c r="G185" s="5"/>
      <c r="H185" s="6"/>
      <c r="I185" s="6"/>
      <c r="J185" s="6"/>
      <c r="K185" s="6"/>
      <c r="L185" s="6"/>
      <c r="M185" s="6"/>
      <c r="N185" s="5"/>
      <c r="O185" s="6"/>
      <c r="P185" s="6"/>
      <c r="Q185" s="6"/>
      <c r="R185" s="6"/>
      <c r="S185" s="6"/>
      <c r="T185" s="6"/>
    </row>
    <row r="186" spans="6:20" ht="12">
      <c r="F186" s="5"/>
      <c r="G186" s="5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6:20" ht="12"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6:20" ht="12"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6:20" ht="12"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6:20" ht="12"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6:20" ht="12"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6:20" ht="12"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6:20" ht="12"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6:20" ht="12"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6:20" ht="12"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6:20" ht="12"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6:20" ht="12"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6:20" ht="12"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6:20" ht="12"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6:20" ht="12"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6:20" ht="12"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6:20" ht="12"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6:20" ht="12"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6:20" ht="12"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6:20" ht="12"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6:20" ht="12"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6:20" ht="12"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6:20" ht="12"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6:20" ht="12"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6:20" ht="12"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6:20" ht="12"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6:20" ht="12"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6:20" ht="12"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6:20" ht="12"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6:20" ht="12"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6:20" ht="12"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6:20" ht="12"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6:20" ht="12"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6:20" ht="12"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6:20" ht="12"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6:20" ht="12"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6:20" ht="12"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6:20" ht="12"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6:20" ht="12"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6:20" ht="12"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6:20" ht="12"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6:20" ht="12"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6:20" ht="12"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6:20" ht="12"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6:20" ht="12"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6:20" ht="12"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6:20" ht="12"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6:20" ht="12"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6:20" ht="12"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6:20" ht="12"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6:20" ht="12"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6:20" ht="12"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6:20" ht="12"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6:20" ht="12"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6:20" ht="12"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6:20" ht="12"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6:20" ht="12"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6:20" ht="12"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6:20" ht="12"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6:20" ht="12"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6:20" ht="12"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6:20" ht="12"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6:20" ht="12"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6:20" ht="12"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6:20" ht="12"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6:20" ht="12"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6:20" ht="12"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6:20" ht="12"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6:20" ht="12"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6:20" ht="12"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6:20" ht="12"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6:20" ht="12"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6:20" ht="12"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6:20" ht="12"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6:20" ht="12"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6:20" ht="12"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6:20" ht="12"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6:20" ht="12"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6:20" ht="12"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6:20" ht="12"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6:20" ht="12"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6:20" ht="12"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6:20" ht="12"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6:20" ht="12"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6:20" ht="12"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6:20" ht="12"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6:20" ht="12"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6:20" ht="12"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6:20" ht="12"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6:20" ht="12"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6:20" ht="12"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6:20" ht="12"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6:20" ht="12"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6:20" ht="12"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6:20" ht="12"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6:20" ht="12"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6:20" ht="12"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6:20" ht="12"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6:20" ht="12"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6:20" ht="12"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6:20" ht="12"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6:20" ht="12"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6:20" ht="12"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6:20" ht="12"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6:20" ht="12"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6:20" ht="12"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6:20" ht="12"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6:20" ht="12"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6:20" ht="12"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6:20" ht="12"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6:20" ht="12"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6:20" ht="12"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6:20" ht="12"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6:20" ht="12"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6:20" ht="12"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6:20" ht="12"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6:20" ht="12"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6:20" ht="12"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6:20" ht="12"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6:20" ht="12"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6:20" ht="12"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6:20" ht="12"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6:20" ht="12"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6:20" ht="12"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6:20" ht="12"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6:20" ht="12"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6:20" ht="12"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6:20" ht="12"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6:20" ht="12"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6:20" ht="12"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6:20" ht="12"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6:20" ht="12"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6:20" ht="12"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6:20" ht="12"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6:20" ht="12"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6:20" ht="12"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6:20" ht="12"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6:20" ht="12"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6:20" ht="12"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6:20" ht="12"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6:20" ht="12"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6:20" ht="12"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6:20" ht="12"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6:20" ht="12"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6:20" ht="12"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6:20" ht="12"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6:20" ht="12"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6:20" ht="12"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6:20" ht="12"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6:20" ht="12"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6:20" ht="12"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6:20" ht="12"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6:20" ht="12"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6:20" ht="12"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6:20" ht="12"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6:20" ht="12"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6:20" ht="12"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6:20" ht="12"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6:20" ht="12"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6:20" ht="12"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6:20" ht="12"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6:20" ht="12"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6:20" ht="12"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6:20" ht="12"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6:20" ht="12"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6:20" ht="12"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6:20" ht="12"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6:20" ht="12"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6:20" ht="12"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6:20" ht="12"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6:20" ht="12"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6:20" ht="12"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6:20" ht="12"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6:20" ht="12"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6:20" ht="12"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6:20" ht="12"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6:20" ht="12"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6:20" ht="12"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6:20" ht="12"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6:20" ht="12"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6:20" ht="12"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6:20" ht="12"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6:20" ht="12"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6:20" ht="12"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6:20" ht="12"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6:20" ht="12"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6:20" ht="12"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6:20" ht="12"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6:20" ht="12"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6:20" ht="12"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6:20" ht="12"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6:20" ht="12"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6:20" ht="12"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6:20" ht="12"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6:20" ht="12"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6:20" ht="12"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6:20" ht="12"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6:20" ht="12"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6:20" ht="12"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6:20" ht="12"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6:20" ht="12"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6:20" ht="12"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6:20" ht="12"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6:20" ht="12"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6:20" ht="12"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6:20" ht="12"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6:20" ht="12"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6:20" ht="12"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6:20" ht="12"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6:20" ht="12"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6:20" ht="12"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6:20" ht="12"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6:20" ht="12"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6:20" ht="12"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6:20" ht="12"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6:20" ht="12"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6:20" ht="12"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6:20" ht="12"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6:20" ht="12"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6:20" ht="12"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6:20" ht="12"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6:20" ht="12"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6:20" ht="12"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6:20" ht="12"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6:20" ht="12"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6:20" ht="12"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6:20" ht="12"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6:20" ht="12"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6:20" ht="12"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6:20" ht="12"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6:20" ht="12"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6:20" ht="12"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6:20" ht="12"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6:20" ht="12"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6:20" ht="12"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6:20" ht="12"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6:20" ht="12"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6:20" ht="12"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6:20" ht="12"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6:20" ht="12"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6:20" ht="12"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6:20" ht="12"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6:20" ht="12"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6:20" ht="12"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6:20" ht="12"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6:20" ht="12"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6:20" ht="12"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6:20" ht="12"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6:20" ht="12"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6:20" ht="12"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6:20" ht="12"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6:20" ht="12"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6:20" ht="12"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6:20" ht="12"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6:20" ht="12"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6:20" ht="12"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6:20" ht="12"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6:20" ht="12"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6:20" ht="12"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6:20" ht="12"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6:20" ht="12"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6:20" ht="12"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6:20" ht="12"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6:20" ht="12"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6:20" ht="12"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6:20" ht="12"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6:20" ht="12"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6:20" ht="12"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6:20" ht="12"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6:20" ht="12"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6:20" ht="12"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6:20" ht="12"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6:20" ht="12"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6:20" ht="12"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6:20" ht="12"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6:20" ht="12"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6:20" ht="12"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6:20" ht="12"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6:20" ht="12"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6:20" ht="12"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6:20" ht="12"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6:20" ht="12"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6:20" ht="12"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6:20" ht="12"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6:20" ht="12"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6:20" ht="12"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6:20" ht="12"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6:20" ht="12"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6:20" ht="12"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6:20" ht="12"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6:20" ht="12"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6:20" ht="12"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6:20" ht="12"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6:20" ht="12"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6:20" ht="12"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6:20" ht="12"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6:20" ht="12"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6:20" ht="12"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6:20" ht="12"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6:20" ht="12"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6:20" ht="12"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6:20" ht="12"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6:20" ht="12"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6:20" ht="12"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6:20" ht="12"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6:20" ht="12"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6:20" ht="12"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6:20" ht="12"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6:20" ht="12"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6:20" ht="12"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6:20" ht="12"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6:20" ht="12"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6:20" ht="12"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6:20" ht="12"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6:20" ht="12"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6:20" ht="12"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6:20" ht="12"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6:20" ht="12"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6:20" ht="12"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6:20" ht="12"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6:20" ht="12"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6:20" ht="12"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6:20" ht="12"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6:20" ht="12"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6:20" ht="12"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6:20" ht="12"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6:20" ht="12"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6:20" ht="12"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6:20" ht="12"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6:20" ht="12"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6:20" ht="12"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6:20" ht="12"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6:20" ht="12"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6:20" ht="12"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6:20" ht="12"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6:20" ht="12"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6:20" ht="12"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6:20" ht="12"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6:20" ht="12"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6:20" ht="12"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6:20" ht="12"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6:20" ht="12"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6:20" ht="12"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6:20" ht="12"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6:20" ht="12"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</sheetData>
  <sheetProtection/>
  <mergeCells count="4">
    <mergeCell ref="A1:E9"/>
    <mergeCell ref="F3:T3"/>
    <mergeCell ref="F5:T5"/>
    <mergeCell ref="F6:T6"/>
  </mergeCells>
  <conditionalFormatting sqref="A14:T128">
    <cfRule type="expression" priority="1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300" verticalDpi="300" orientation="landscape" scale="77" r:id="rId2"/>
  <rowBreaks count="2" manualBreakCount="2">
    <brk id="52" max="19" man="1"/>
    <brk id="90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jgendr1</cp:lastModifiedBy>
  <cp:lastPrinted>2010-04-27T16:39:48Z</cp:lastPrinted>
  <dcterms:created xsi:type="dcterms:W3CDTF">2002-09-16T15:29:55Z</dcterms:created>
  <dcterms:modified xsi:type="dcterms:W3CDTF">2010-11-11T21:22:21Z</dcterms:modified>
  <cp:category/>
  <cp:version/>
  <cp:contentType/>
  <cp:contentStatus/>
</cp:coreProperties>
</file>