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'Sheet1'!$A$1:$K$133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<sst xmlns="http://schemas.openxmlformats.org/spreadsheetml/2006/main" count="213" uniqueCount="118">
  <si>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</si>
  <si>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</si>
  <si>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</si>
  <si>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</si>
  <si>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</si>
  <si>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</si>
  <si>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</si>
  <si>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 xml:space="preserve">      Total educational plant</t>
  </si>
  <si>
    <t xml:space="preserve">      Total equipment</t>
  </si>
  <si>
    <t xml:space="preserve">        Total </t>
  </si>
  <si>
    <t xml:space="preserve">   Capital leases</t>
  </si>
  <si>
    <t xml:space="preserve">  </t>
  </si>
  <si>
    <t>Equipment-unallocated --</t>
  </si>
  <si>
    <t>ANALYSIS G-2B</t>
  </si>
  <si>
    <t>Analysis of Investment in Plant</t>
  </si>
  <si>
    <t xml:space="preserve">  E. A. Conway Medical Center</t>
  </si>
  <si>
    <t xml:space="preserve">  Huey P Long Medical Center</t>
  </si>
  <si>
    <t xml:space="preserve">   Educational</t>
  </si>
  <si>
    <t xml:space="preserve">   Auxilliary</t>
  </si>
  <si>
    <t xml:space="preserve">   Hospital</t>
  </si>
  <si>
    <t xml:space="preserve">  Equipment </t>
  </si>
  <si>
    <t>Construction in Progress</t>
  </si>
  <si>
    <t xml:space="preserve">   Software</t>
  </si>
  <si>
    <t>Cleco Building</t>
  </si>
  <si>
    <t>Accounting Office Building</t>
  </si>
  <si>
    <t>Main Hospital</t>
  </si>
  <si>
    <t>Switchgear Building</t>
  </si>
  <si>
    <t>Lift Station</t>
  </si>
  <si>
    <t>Family Practice Building</t>
  </si>
  <si>
    <t>Concessions Building</t>
  </si>
  <si>
    <t>For the year ended June 30, 2014</t>
  </si>
  <si>
    <t>June 30, 2013</t>
  </si>
  <si>
    <t>June 30, 2014</t>
  </si>
  <si>
    <t>1420 Kings Hwy Opthalmology</t>
  </si>
  <si>
    <t>1460 Claiborne - Children transplant</t>
  </si>
  <si>
    <t>1512 West Kirby</t>
  </si>
  <si>
    <t>3730 Blair Ave Bldg</t>
  </si>
  <si>
    <t>4215 Linwood Avenue</t>
  </si>
  <si>
    <t>Admit &amp; maint Bldg</t>
  </si>
  <si>
    <t>Allied Health Bldg</t>
  </si>
  <si>
    <t>Animal care facility - Stonewall</t>
  </si>
  <si>
    <t>Biomedical</t>
  </si>
  <si>
    <t>Cancer Center</t>
  </si>
  <si>
    <t>Capital Leases</t>
  </si>
  <si>
    <t>Central utilities Bldg</t>
  </si>
  <si>
    <t>Chevyland</t>
  </si>
  <si>
    <t xml:space="preserve">Clinical Trials Building </t>
  </si>
  <si>
    <t>Conway</t>
  </si>
  <si>
    <t>Hazard material storage Bldg</t>
  </si>
  <si>
    <t>HIV clinic</t>
  </si>
  <si>
    <t>Hospital Bldgs</t>
  </si>
  <si>
    <t>Kirby St hospital billing</t>
  </si>
  <si>
    <t>Lee Drygoods</t>
  </si>
  <si>
    <t>Medical center Bldgs</t>
  </si>
  <si>
    <t>New Mollie Webb (Blair Ave)</t>
  </si>
  <si>
    <t>Physical Plant</t>
  </si>
  <si>
    <t>Poison Control</t>
  </si>
  <si>
    <t>Print shop</t>
  </si>
  <si>
    <t>School</t>
  </si>
  <si>
    <t>Sklar-Phillips (Children Center)</t>
  </si>
  <si>
    <t>Spartan property</t>
  </si>
  <si>
    <t>Stonewall</t>
  </si>
  <si>
    <t>Student union</t>
  </si>
  <si>
    <t>Throughout</t>
  </si>
  <si>
    <t>WIC Program</t>
  </si>
  <si>
    <t>Women and children clinic</t>
  </si>
  <si>
    <t>Old hospital</t>
  </si>
  <si>
    <t>New hospital</t>
  </si>
  <si>
    <t>Hazardous Material BLdg</t>
  </si>
  <si>
    <t xml:space="preserve">Smoke Shelter </t>
  </si>
  <si>
    <t xml:space="preserve">Metal Building Storage </t>
  </si>
  <si>
    <t>Interns Home</t>
  </si>
  <si>
    <t>Modular Building</t>
  </si>
  <si>
    <t>Maintenance &amp; Boiler Bldg</t>
  </si>
  <si>
    <t>Subtotal Buildings</t>
  </si>
  <si>
    <t>Buildings:</t>
  </si>
  <si>
    <t>Shreveport - Educational plant</t>
  </si>
  <si>
    <t>EA Conway</t>
  </si>
  <si>
    <t>H P Long</t>
  </si>
  <si>
    <t>Construction in progress -</t>
  </si>
  <si>
    <t>Subtotal CIP Buildings</t>
  </si>
  <si>
    <t>Fiest-Weiller Cancer Res Center</t>
  </si>
  <si>
    <t>E A Conway Medical center</t>
  </si>
  <si>
    <t>Depreciable Land Improvements:</t>
  </si>
  <si>
    <t>Shreveport:</t>
  </si>
  <si>
    <t xml:space="preserve">King's highway campus          </t>
  </si>
  <si>
    <t xml:space="preserve">Spartans Property          </t>
  </si>
  <si>
    <t xml:space="preserve">Linwood money store lot            </t>
  </si>
  <si>
    <t>Jennings Street improvements</t>
  </si>
  <si>
    <t>Parking lot Q               .</t>
  </si>
  <si>
    <t xml:space="preserve">Stonewall property             </t>
  </si>
  <si>
    <t xml:space="preserve">Women and Children Center       </t>
  </si>
  <si>
    <t>Mollie Webb building/3735 Blair</t>
  </si>
  <si>
    <t>E A Conway:</t>
  </si>
  <si>
    <t>E. A. Conway Medical center</t>
  </si>
  <si>
    <t>H P Long:</t>
  </si>
  <si>
    <t>Huey P Long Medical center</t>
  </si>
  <si>
    <t>Non-Depreciable Land:</t>
  </si>
  <si>
    <t xml:space="preserve">Northwest corner linwood        </t>
  </si>
  <si>
    <t xml:space="preserve">Linwood lee dry goods      </t>
  </si>
  <si>
    <t xml:space="preserve">Claiborne property/1428,1432,1436,1450 </t>
  </si>
  <si>
    <t xml:space="preserve">Linwood property            </t>
  </si>
  <si>
    <t xml:space="preserve">West kirby property          </t>
  </si>
  <si>
    <t>Clinical trial</t>
  </si>
  <si>
    <t xml:space="preserve">Ophthalmology clinic             </t>
  </si>
  <si>
    <t xml:space="preserve">Claiborne property/1410          </t>
  </si>
  <si>
    <t xml:space="preserve">Woodrow property/1457             </t>
  </si>
  <si>
    <t xml:space="preserve">Woodrow property/1525          </t>
  </si>
  <si>
    <t xml:space="preserve">Claiborne property/1440          </t>
  </si>
  <si>
    <t xml:space="preserve">Woodrow property/1501/1503        </t>
  </si>
  <si>
    <t xml:space="preserve">Claiborne property/1424           </t>
  </si>
  <si>
    <t xml:space="preserve">Woodrow property/1417           </t>
  </si>
  <si>
    <t xml:space="preserve">Woodrow property/1401          </t>
  </si>
  <si>
    <t xml:space="preserve">Hermes Property             </t>
  </si>
  <si>
    <t>Viral Disease</t>
  </si>
  <si>
    <t xml:space="preserve">Student Union Building          </t>
  </si>
  <si>
    <t xml:space="preserve">Claiborne property/1446     </t>
  </si>
  <si>
    <t>Subtotal Land and Non-Struct. Improvements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</si>
</sst>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b/>
      <sz val="11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9" fillId="0" borderId="0" xfId="45" applyNumberFormat="1" applyFont="1" applyFill="1" applyBorder="1" applyAlignment="1" applyProtection="1">
      <alignment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37" fontId="6" fillId="34" borderId="0" xfId="0" applyNumberFormat="1" applyFont="1" applyFill="1" applyAlignment="1" applyProtection="1">
      <alignment vertical="center"/>
      <protection/>
    </xf>
    <xf numFmtId="165" fontId="6" fillId="25" borderId="0" xfId="42" applyNumberFormat="1" applyFont="1" applyFill="1" applyAlignment="1" applyProtection="1">
      <alignment horizontal="center" vertical="center"/>
      <protection/>
    </xf>
    <xf numFmtId="165" fontId="6" fillId="7" borderId="0" xfId="42" applyNumberFormat="1" applyFont="1" applyFill="1" applyAlignment="1" applyProtection="1">
      <alignment horizontal="center" vertical="center"/>
      <protection/>
    </xf>
    <xf numFmtId="0" fontId="30" fillId="0" borderId="0" xfId="0" applyFont="1" applyFill="1" applyAlignment="1">
      <alignment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>
      <alignment horizontal="left" indent="2"/>
    </xf>
    <xf numFmtId="165" fontId="13" fillId="0" borderId="10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horizontal="left" vertical="center"/>
      <protection/>
    </xf>
    <xf numFmtId="165" fontId="6" fillId="0" borderId="13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35" borderId="13" xfId="42" applyNumberFormat="1" applyFont="1" applyFill="1" applyBorder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11" fillId="0" borderId="0" xfId="45" applyNumberFormat="1" applyFont="1" applyAlignment="1" applyProtection="1">
      <alignment horizontal="center" vertical="center"/>
      <protection/>
    </xf>
    <xf numFmtId="165" fontId="12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1924050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71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1"/>
  <sheetViews>
    <sheetView showGridLines="0" tabSelected="1" zoomScalePageLayoutView="0" workbookViewId="0" topLeftCell="A1">
      <selection activeCell="F113" sqref="F113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7109375" style="1" bestFit="1" customWidth="1"/>
    <col min="4" max="4" width="3.28125" style="15" bestFit="1" customWidth="1"/>
    <col min="5" max="5" width="12.00390625" style="2" bestFit="1" customWidth="1"/>
    <col min="6" max="6" width="8.57421875" style="17" bestFit="1" customWidth="1"/>
    <col min="7" max="7" width="14.57421875" style="1" bestFit="1" customWidth="1"/>
    <col min="8" max="8" width="2.140625" style="1" bestFit="1" customWidth="1"/>
    <col min="9" max="9" width="13.7109375" style="3" bestFit="1" customWidth="1"/>
    <col min="10" max="10" width="1.8515625" style="1" customWidth="1"/>
    <col min="11" max="11" width="13.7109375" style="3" bestFit="1" customWidth="1"/>
    <col min="12" max="241" width="8.7109375" style="1" customWidth="1"/>
    <col min="242" max="16384" width="9.140625" style="4" customWidth="1"/>
  </cols>
  <sheetData>
    <row r="1" spans="1:11" ht="12.75">
      <c r="A1" s="75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75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75"/>
      <c r="B3" s="25"/>
      <c r="C3" s="76" t="s">
        <v>13</v>
      </c>
      <c r="D3" s="76"/>
      <c r="E3" s="76"/>
      <c r="F3" s="76"/>
      <c r="G3" s="76"/>
      <c r="H3" s="76"/>
      <c r="I3" s="76"/>
      <c r="J3" s="76"/>
      <c r="K3" s="7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75"/>
      <c r="B4" s="27"/>
      <c r="C4" s="74"/>
      <c r="D4" s="74"/>
      <c r="E4" s="74"/>
      <c r="F4" s="74"/>
      <c r="G4" s="74"/>
      <c r="H4" s="53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75"/>
      <c r="B5" s="25"/>
      <c r="C5" s="76" t="s">
        <v>14</v>
      </c>
      <c r="D5" s="76"/>
      <c r="E5" s="76"/>
      <c r="F5" s="76"/>
      <c r="G5" s="76"/>
      <c r="H5" s="76"/>
      <c r="I5" s="76"/>
      <c r="J5" s="76"/>
      <c r="K5" s="7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75"/>
      <c r="B6" s="25"/>
      <c r="C6" s="76" t="s">
        <v>30</v>
      </c>
      <c r="D6" s="76"/>
      <c r="E6" s="76"/>
      <c r="F6" s="76"/>
      <c r="G6" s="76"/>
      <c r="H6" s="76"/>
      <c r="I6" s="76"/>
      <c r="J6" s="76"/>
      <c r="K6" s="7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75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75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31</v>
      </c>
      <c r="D12" s="34"/>
      <c r="E12" s="35" t="s">
        <v>2</v>
      </c>
      <c r="F12" s="32"/>
      <c r="G12" s="36" t="s">
        <v>32</v>
      </c>
      <c r="H12" s="37"/>
      <c r="I12" s="38" t="s">
        <v>3</v>
      </c>
      <c r="J12" s="37"/>
      <c r="K12" s="33" t="s">
        <v>32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4.25">
      <c r="A14" s="66" t="s">
        <v>76</v>
      </c>
      <c r="B14" s="42" t="s">
        <v>4</v>
      </c>
      <c r="C14" s="43"/>
      <c r="D14" s="44"/>
      <c r="E14" s="60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4.25">
      <c r="A15" s="66" t="s">
        <v>75</v>
      </c>
      <c r="B15" s="42" t="s">
        <v>4</v>
      </c>
      <c r="C15" s="46"/>
      <c r="D15" s="47"/>
      <c r="E15" s="65"/>
      <c r="F15" s="65"/>
      <c r="G15" s="64"/>
      <c r="H15" s="64"/>
      <c r="I15" s="65"/>
      <c r="J15" s="64"/>
      <c r="K15" s="6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41" t="s">
        <v>33</v>
      </c>
      <c r="B16" s="42" t="s">
        <v>4</v>
      </c>
      <c r="C16" s="49">
        <v>859683</v>
      </c>
      <c r="D16" s="47"/>
      <c r="E16" s="65">
        <v>0</v>
      </c>
      <c r="F16" s="65"/>
      <c r="G16" s="64">
        <f>+C16+E16</f>
        <v>859683</v>
      </c>
      <c r="H16" s="64"/>
      <c r="I16" s="64">
        <v>794624</v>
      </c>
      <c r="J16" s="64"/>
      <c r="K16" s="65">
        <f aca="true" t="shared" si="0" ref="K16:K65">G16-I16</f>
        <v>65059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41" t="s">
        <v>34</v>
      </c>
      <c r="B17" s="42" t="s">
        <v>4</v>
      </c>
      <c r="C17" s="49">
        <v>66158</v>
      </c>
      <c r="D17" s="50"/>
      <c r="E17" s="51"/>
      <c r="F17" s="51"/>
      <c r="G17" s="64">
        <f aca="true" t="shared" si="1" ref="G17:G64">+C17+E17</f>
        <v>66158</v>
      </c>
      <c r="H17" s="49"/>
      <c r="I17" s="64">
        <v>66158</v>
      </c>
      <c r="J17" s="49"/>
      <c r="K17" s="65">
        <f t="shared" si="0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41" t="s">
        <v>35</v>
      </c>
      <c r="B18" s="42"/>
      <c r="C18" s="49">
        <v>394005</v>
      </c>
      <c r="D18" s="50"/>
      <c r="E18" s="51"/>
      <c r="F18" s="51"/>
      <c r="G18" s="64">
        <f t="shared" si="1"/>
        <v>394005</v>
      </c>
      <c r="H18" s="49"/>
      <c r="I18" s="64">
        <v>394005</v>
      </c>
      <c r="J18" s="49"/>
      <c r="K18" s="65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41" t="s">
        <v>36</v>
      </c>
      <c r="B19" s="42" t="s">
        <v>4</v>
      </c>
      <c r="C19" s="49">
        <v>49842</v>
      </c>
      <c r="D19" s="50"/>
      <c r="E19" s="51"/>
      <c r="F19" s="51"/>
      <c r="G19" s="64">
        <f t="shared" si="1"/>
        <v>49842</v>
      </c>
      <c r="H19" s="49"/>
      <c r="I19" s="64">
        <v>49842</v>
      </c>
      <c r="J19" s="49"/>
      <c r="K19" s="65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2" customHeight="1">
      <c r="A20" s="41" t="s">
        <v>37</v>
      </c>
      <c r="B20" s="41"/>
      <c r="C20" s="49">
        <v>68495</v>
      </c>
      <c r="D20" s="50"/>
      <c r="E20" s="51">
        <v>1132</v>
      </c>
      <c r="F20" s="51"/>
      <c r="G20" s="64">
        <f t="shared" si="1"/>
        <v>69627</v>
      </c>
      <c r="H20" s="49"/>
      <c r="I20" s="64">
        <f>22261+57</f>
        <v>22318</v>
      </c>
      <c r="J20" s="49"/>
      <c r="K20" s="65">
        <f t="shared" si="0"/>
        <v>47309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41" t="s">
        <v>38</v>
      </c>
      <c r="B21" s="41"/>
      <c r="C21" s="49">
        <v>5215916</v>
      </c>
      <c r="D21" s="50"/>
      <c r="E21" s="51"/>
      <c r="F21" s="51"/>
      <c r="G21" s="64">
        <f t="shared" si="1"/>
        <v>5215916</v>
      </c>
      <c r="H21" s="49"/>
      <c r="I21" s="64">
        <v>4830923</v>
      </c>
      <c r="J21" s="49"/>
      <c r="K21" s="65">
        <f t="shared" si="0"/>
        <v>384993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41" t="s">
        <v>39</v>
      </c>
      <c r="B22" s="42" t="s">
        <v>4</v>
      </c>
      <c r="C22" s="49">
        <v>12177985</v>
      </c>
      <c r="D22" s="50"/>
      <c r="E22" s="51"/>
      <c r="F22" s="51"/>
      <c r="G22" s="64">
        <f t="shared" si="1"/>
        <v>12177985</v>
      </c>
      <c r="H22" s="49"/>
      <c r="I22" s="64">
        <f>3877142+4040</f>
        <v>3881182</v>
      </c>
      <c r="J22" s="49"/>
      <c r="K22" s="65">
        <f t="shared" si="0"/>
        <v>8296803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41" t="s">
        <v>40</v>
      </c>
      <c r="B23" s="42" t="s">
        <v>4</v>
      </c>
      <c r="C23" s="49">
        <v>1041181</v>
      </c>
      <c r="D23" s="50"/>
      <c r="E23" s="51"/>
      <c r="F23" s="51"/>
      <c r="G23" s="64">
        <f t="shared" si="1"/>
        <v>1041181</v>
      </c>
      <c r="H23" s="49"/>
      <c r="I23" s="64">
        <v>802808</v>
      </c>
      <c r="J23" s="49"/>
      <c r="K23" s="65">
        <f t="shared" si="0"/>
        <v>238373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41" t="s">
        <v>41</v>
      </c>
      <c r="B24" s="42"/>
      <c r="C24" s="49">
        <f>67200+532</f>
        <v>67732</v>
      </c>
      <c r="D24" s="50"/>
      <c r="E24" s="51"/>
      <c r="F24" s="51"/>
      <c r="G24" s="64">
        <f t="shared" si="1"/>
        <v>67732</v>
      </c>
      <c r="H24" s="49"/>
      <c r="I24" s="64">
        <f>62069+532</f>
        <v>62601</v>
      </c>
      <c r="J24" s="49"/>
      <c r="K24" s="65">
        <f t="shared" si="0"/>
        <v>5131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41" t="s">
        <v>42</v>
      </c>
      <c r="B25" s="42" t="s">
        <v>4</v>
      </c>
      <c r="C25" s="49">
        <v>14001962</v>
      </c>
      <c r="D25" s="50"/>
      <c r="E25" s="51"/>
      <c r="F25" s="51"/>
      <c r="G25" s="64">
        <f t="shared" si="1"/>
        <v>14001962</v>
      </c>
      <c r="H25" s="49"/>
      <c r="I25" s="64">
        <v>8764386.76</v>
      </c>
      <c r="J25" s="49"/>
      <c r="K25" s="65">
        <f t="shared" si="0"/>
        <v>5237575.24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41" t="s">
        <v>43</v>
      </c>
      <c r="B26" s="42" t="s">
        <v>4</v>
      </c>
      <c r="C26" s="49">
        <v>8914781</v>
      </c>
      <c r="D26" s="50"/>
      <c r="E26" s="51">
        <v>-60723</v>
      </c>
      <c r="F26" s="51"/>
      <c r="G26" s="64">
        <f t="shared" si="1"/>
        <v>8854058</v>
      </c>
      <c r="H26" s="49"/>
      <c r="I26" s="64">
        <f>8323655+249024+34311</f>
        <v>8606990</v>
      </c>
      <c r="J26" s="49"/>
      <c r="K26" s="65">
        <f t="shared" si="0"/>
        <v>247068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41" t="s">
        <v>44</v>
      </c>
      <c r="B27" s="42" t="s">
        <v>4</v>
      </c>
      <c r="C27" s="49">
        <v>4468378</v>
      </c>
      <c r="D27" s="50"/>
      <c r="E27" s="51"/>
      <c r="F27" s="51"/>
      <c r="G27" s="64">
        <f t="shared" si="1"/>
        <v>4468378</v>
      </c>
      <c r="H27" s="49"/>
      <c r="I27" s="64">
        <v>4304163</v>
      </c>
      <c r="J27" s="49"/>
      <c r="K27" s="65">
        <f t="shared" si="0"/>
        <v>164215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41" t="s">
        <v>45</v>
      </c>
      <c r="B28" s="42"/>
      <c r="C28" s="49">
        <v>815142</v>
      </c>
      <c r="D28" s="50"/>
      <c r="E28" s="51"/>
      <c r="F28" s="51"/>
      <c r="G28" s="64">
        <f t="shared" si="1"/>
        <v>815142</v>
      </c>
      <c r="H28" s="49"/>
      <c r="I28" s="64">
        <f>95783+205210</f>
        <v>300993</v>
      </c>
      <c r="J28" s="49"/>
      <c r="K28" s="65">
        <f t="shared" si="0"/>
        <v>514149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41" t="s">
        <v>46</v>
      </c>
      <c r="B29" s="42" t="s">
        <v>4</v>
      </c>
      <c r="C29" s="49">
        <v>993907</v>
      </c>
      <c r="D29" s="50"/>
      <c r="E29" s="51">
        <v>1694</v>
      </c>
      <c r="F29" s="51"/>
      <c r="G29" s="64">
        <f t="shared" si="1"/>
        <v>995601</v>
      </c>
      <c r="H29" s="49"/>
      <c r="I29" s="64">
        <f>686462+10044+48376-249024</f>
        <v>495858</v>
      </c>
      <c r="J29" s="49"/>
      <c r="K29" s="65">
        <f t="shared" si="0"/>
        <v>499743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41" t="s">
        <v>47</v>
      </c>
      <c r="B30" s="42" t="s">
        <v>4</v>
      </c>
      <c r="C30" s="49">
        <v>1390</v>
      </c>
      <c r="D30" s="44"/>
      <c r="E30" s="51"/>
      <c r="F30" s="45"/>
      <c r="G30" s="64">
        <f t="shared" si="1"/>
        <v>1390</v>
      </c>
      <c r="H30" s="49"/>
      <c r="I30" s="64">
        <v>1390</v>
      </c>
      <c r="J30" s="49"/>
      <c r="K30" s="65">
        <f t="shared" si="0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41" t="s">
        <v>48</v>
      </c>
      <c r="B31" s="42" t="s">
        <v>4</v>
      </c>
      <c r="C31" s="49">
        <v>42555</v>
      </c>
      <c r="D31" s="50"/>
      <c r="E31" s="51"/>
      <c r="F31" s="51"/>
      <c r="G31" s="64">
        <f t="shared" si="1"/>
        <v>42555</v>
      </c>
      <c r="H31" s="49"/>
      <c r="I31" s="64">
        <v>42555</v>
      </c>
      <c r="J31" s="49"/>
      <c r="K31" s="65">
        <f t="shared" si="0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41" t="s">
        <v>49</v>
      </c>
      <c r="B32" s="42" t="s">
        <v>4</v>
      </c>
      <c r="C32" s="49">
        <v>170964</v>
      </c>
      <c r="D32" s="44"/>
      <c r="E32" s="51"/>
      <c r="F32" s="45"/>
      <c r="G32" s="64">
        <f t="shared" si="1"/>
        <v>170964</v>
      </c>
      <c r="H32" s="49"/>
      <c r="I32" s="64">
        <v>47015</v>
      </c>
      <c r="J32" s="49"/>
      <c r="K32" s="65">
        <f t="shared" si="0"/>
        <v>123949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41" t="s">
        <v>50</v>
      </c>
      <c r="B33" s="42" t="s">
        <v>4</v>
      </c>
      <c r="C33" s="49">
        <v>124288169</v>
      </c>
      <c r="D33" s="50"/>
      <c r="E33" s="51">
        <v>392585</v>
      </c>
      <c r="F33" s="51"/>
      <c r="G33" s="64">
        <f t="shared" si="1"/>
        <v>124680754</v>
      </c>
      <c r="H33" s="49"/>
      <c r="I33" s="64">
        <f>103060806+128148-8323655</f>
        <v>94865299</v>
      </c>
      <c r="J33" s="49"/>
      <c r="K33" s="65">
        <f t="shared" si="0"/>
        <v>29815455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41" t="s">
        <v>51</v>
      </c>
      <c r="B34" s="42" t="s">
        <v>4</v>
      </c>
      <c r="C34" s="49">
        <v>339577</v>
      </c>
      <c r="D34" s="50"/>
      <c r="E34" s="51"/>
      <c r="F34" s="51"/>
      <c r="G34" s="64">
        <f t="shared" si="1"/>
        <v>339577</v>
      </c>
      <c r="H34" s="49"/>
      <c r="I34" s="64">
        <v>308921</v>
      </c>
      <c r="J34" s="49"/>
      <c r="K34" s="65">
        <f t="shared" si="0"/>
        <v>30656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41" t="s">
        <v>52</v>
      </c>
      <c r="B35" s="42" t="s">
        <v>4</v>
      </c>
      <c r="C35" s="49">
        <v>923007</v>
      </c>
      <c r="D35" s="50"/>
      <c r="E35" s="51"/>
      <c r="F35" s="51"/>
      <c r="G35" s="64">
        <f t="shared" si="1"/>
        <v>923007</v>
      </c>
      <c r="H35" s="49"/>
      <c r="I35" s="64">
        <v>777642</v>
      </c>
      <c r="J35" s="49"/>
      <c r="K35" s="65">
        <f t="shared" si="0"/>
        <v>145365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53</v>
      </c>
      <c r="B36" s="42"/>
      <c r="C36" s="49">
        <f>33551268+154163</f>
        <v>33705431</v>
      </c>
      <c r="D36" s="50"/>
      <c r="E36" s="51">
        <v>64707</v>
      </c>
      <c r="F36" s="51"/>
      <c r="G36" s="64">
        <f t="shared" si="1"/>
        <v>33770138</v>
      </c>
      <c r="H36" s="49"/>
      <c r="I36" s="64">
        <f>107283+9975+37335+32155812</f>
        <v>32310405</v>
      </c>
      <c r="J36" s="49"/>
      <c r="K36" s="65">
        <f t="shared" si="0"/>
        <v>1459733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41" t="s">
        <v>54</v>
      </c>
      <c r="B37" s="42" t="s">
        <v>4</v>
      </c>
      <c r="C37" s="49">
        <v>818304</v>
      </c>
      <c r="D37" s="50"/>
      <c r="E37" s="51"/>
      <c r="F37" s="51"/>
      <c r="G37" s="64">
        <f t="shared" si="1"/>
        <v>818304</v>
      </c>
      <c r="H37" s="49"/>
      <c r="I37" s="64">
        <v>613105</v>
      </c>
      <c r="J37" s="49"/>
      <c r="K37" s="65">
        <f t="shared" si="0"/>
        <v>205199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41" t="s">
        <v>55</v>
      </c>
      <c r="B38" s="42" t="s">
        <v>4</v>
      </c>
      <c r="C38" s="49">
        <v>69959</v>
      </c>
      <c r="D38" s="50"/>
      <c r="E38" s="51"/>
      <c r="F38" s="51"/>
      <c r="G38" s="64">
        <f t="shared" si="1"/>
        <v>69959</v>
      </c>
      <c r="H38" s="49"/>
      <c r="I38" s="64">
        <v>27376</v>
      </c>
      <c r="J38" s="49"/>
      <c r="K38" s="65">
        <f t="shared" si="0"/>
        <v>42583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56</v>
      </c>
      <c r="B39" s="42" t="s">
        <v>4</v>
      </c>
      <c r="C39" s="49">
        <v>189760</v>
      </c>
      <c r="D39" s="50"/>
      <c r="E39" s="51"/>
      <c r="F39" s="51"/>
      <c r="G39" s="64">
        <f t="shared" si="1"/>
        <v>189760</v>
      </c>
      <c r="H39" s="49"/>
      <c r="I39" s="64">
        <f>91288-34311</f>
        <v>56977</v>
      </c>
      <c r="J39" s="49"/>
      <c r="K39" s="65">
        <f t="shared" si="0"/>
        <v>132783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57</v>
      </c>
      <c r="B40" s="42" t="s">
        <v>4</v>
      </c>
      <c r="C40" s="49">
        <v>161536</v>
      </c>
      <c r="D40" s="50"/>
      <c r="E40" s="51"/>
      <c r="F40" s="51"/>
      <c r="G40" s="64">
        <f t="shared" si="1"/>
        <v>161536</v>
      </c>
      <c r="H40" s="49"/>
      <c r="I40" s="64">
        <v>161013</v>
      </c>
      <c r="J40" s="49"/>
      <c r="K40" s="65">
        <f t="shared" si="0"/>
        <v>523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58</v>
      </c>
      <c r="B41" s="42" t="s">
        <v>4</v>
      </c>
      <c r="C41" s="49">
        <v>166262</v>
      </c>
      <c r="D41" s="50"/>
      <c r="E41" s="51"/>
      <c r="F41" s="51"/>
      <c r="G41" s="64">
        <f t="shared" si="1"/>
        <v>166262</v>
      </c>
      <c r="H41" s="49"/>
      <c r="I41" s="64">
        <v>166262.24</v>
      </c>
      <c r="J41" s="49"/>
      <c r="K41" s="65">
        <f t="shared" si="0"/>
        <v>-0.23999999999068677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59</v>
      </c>
      <c r="B42" s="42" t="s">
        <v>4</v>
      </c>
      <c r="C42" s="49">
        <v>11202</v>
      </c>
      <c r="D42" s="50"/>
      <c r="E42" s="51"/>
      <c r="F42" s="51"/>
      <c r="G42" s="64">
        <f t="shared" si="1"/>
        <v>11202</v>
      </c>
      <c r="H42" s="49"/>
      <c r="I42" s="64">
        <v>8868</v>
      </c>
      <c r="J42" s="49"/>
      <c r="K42" s="65">
        <f t="shared" si="0"/>
        <v>2334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41" t="s">
        <v>60</v>
      </c>
      <c r="B43" s="42" t="s">
        <v>4</v>
      </c>
      <c r="C43" s="49">
        <v>2187699</v>
      </c>
      <c r="D43" s="50"/>
      <c r="E43" s="51"/>
      <c r="F43" s="51"/>
      <c r="G43" s="64">
        <f t="shared" si="1"/>
        <v>2187699</v>
      </c>
      <c r="H43" s="49"/>
      <c r="I43" s="64">
        <v>2096787</v>
      </c>
      <c r="J43" s="49"/>
      <c r="K43" s="65">
        <f t="shared" si="0"/>
        <v>90912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41" t="s">
        <v>61</v>
      </c>
      <c r="B44" s="42" t="s">
        <v>4</v>
      </c>
      <c r="C44" s="49">
        <v>70396</v>
      </c>
      <c r="D44" s="50"/>
      <c r="E44" s="51"/>
      <c r="F44" s="51"/>
      <c r="G44" s="64">
        <f t="shared" si="1"/>
        <v>70396</v>
      </c>
      <c r="H44" s="49"/>
      <c r="I44" s="64">
        <f>48444+8232</f>
        <v>56676</v>
      </c>
      <c r="J44" s="49"/>
      <c r="K44" s="65">
        <f t="shared" si="0"/>
        <v>13720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62</v>
      </c>
      <c r="B45" s="42" t="s">
        <v>4</v>
      </c>
      <c r="C45" s="49">
        <v>494573</v>
      </c>
      <c r="D45" s="50"/>
      <c r="E45" s="51"/>
      <c r="F45" s="51"/>
      <c r="G45" s="64">
        <f t="shared" si="1"/>
        <v>494573</v>
      </c>
      <c r="H45" s="49"/>
      <c r="I45" s="64">
        <v>342545</v>
      </c>
      <c r="J45" s="49"/>
      <c r="K45" s="65">
        <f t="shared" si="0"/>
        <v>152028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41" t="s">
        <v>63</v>
      </c>
      <c r="B46" s="42"/>
      <c r="C46" s="49">
        <v>75000</v>
      </c>
      <c r="D46" s="50"/>
      <c r="E46" s="61"/>
      <c r="F46" s="62"/>
      <c r="G46" s="64">
        <f t="shared" si="1"/>
        <v>75000</v>
      </c>
      <c r="H46" s="49"/>
      <c r="I46" s="64">
        <v>75000</v>
      </c>
      <c r="J46" s="49"/>
      <c r="K46" s="65">
        <f t="shared" si="0"/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41" t="s">
        <v>64</v>
      </c>
      <c r="B47" s="42" t="s">
        <v>4</v>
      </c>
      <c r="C47" s="49">
        <v>0</v>
      </c>
      <c r="D47" s="50"/>
      <c r="E47" s="51">
        <v>60723</v>
      </c>
      <c r="F47" s="51"/>
      <c r="G47" s="64">
        <f t="shared" si="1"/>
        <v>60723</v>
      </c>
      <c r="H47" s="49"/>
      <c r="I47" s="64">
        <f>18217+15788</f>
        <v>34005</v>
      </c>
      <c r="J47" s="49"/>
      <c r="K47" s="65">
        <f t="shared" si="0"/>
        <v>26718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65</v>
      </c>
      <c r="B48" s="42"/>
      <c r="C48" s="49">
        <v>7558335</v>
      </c>
      <c r="D48" s="50"/>
      <c r="E48" s="51"/>
      <c r="F48" s="51"/>
      <c r="G48" s="64">
        <f t="shared" si="1"/>
        <v>7558335</v>
      </c>
      <c r="H48" s="49"/>
      <c r="I48" s="64">
        <v>5418830</v>
      </c>
      <c r="J48" s="49"/>
      <c r="K48" s="65">
        <f t="shared" si="0"/>
        <v>2139505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4.25">
      <c r="A49" s="66" t="s">
        <v>77</v>
      </c>
      <c r="B49" s="42" t="s">
        <v>4</v>
      </c>
      <c r="C49" s="63"/>
      <c r="D49" s="50"/>
      <c r="E49" s="51"/>
      <c r="F49" s="51"/>
      <c r="G49" s="64">
        <f t="shared" si="1"/>
        <v>0</v>
      </c>
      <c r="H49" s="49"/>
      <c r="I49" s="64"/>
      <c r="J49" s="49"/>
      <c r="K49" s="65">
        <f t="shared" si="0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66</v>
      </c>
      <c r="B50" s="42" t="s">
        <v>4</v>
      </c>
      <c r="C50" s="49">
        <v>4847802</v>
      </c>
      <c r="D50" s="49"/>
      <c r="E50" s="49"/>
      <c r="F50" s="49"/>
      <c r="G50" s="64">
        <f t="shared" si="1"/>
        <v>4847802</v>
      </c>
      <c r="H50" s="49"/>
      <c r="I50" s="64">
        <v>4833077</v>
      </c>
      <c r="J50" s="49"/>
      <c r="K50" s="65">
        <f t="shared" si="0"/>
        <v>14725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67</v>
      </c>
      <c r="B51" s="42"/>
      <c r="C51" s="49">
        <v>36605206</v>
      </c>
      <c r="D51" s="49"/>
      <c r="E51" s="49">
        <v>-46602</v>
      </c>
      <c r="F51" s="49"/>
      <c r="G51" s="64">
        <f t="shared" si="1"/>
        <v>36558604</v>
      </c>
      <c r="H51" s="49"/>
      <c r="I51" s="64">
        <f>32201990+5695</f>
        <v>32207685</v>
      </c>
      <c r="J51" s="49"/>
      <c r="K51" s="65">
        <f t="shared" si="0"/>
        <v>4350919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41" t="s">
        <v>68</v>
      </c>
      <c r="B52" s="42"/>
      <c r="C52" s="49">
        <v>19503</v>
      </c>
      <c r="D52" s="49"/>
      <c r="E52" s="49"/>
      <c r="F52" s="49"/>
      <c r="G52" s="64">
        <f t="shared" si="1"/>
        <v>19503</v>
      </c>
      <c r="H52" s="49"/>
      <c r="I52" s="64">
        <v>6339</v>
      </c>
      <c r="J52" s="49"/>
      <c r="K52" s="65">
        <f t="shared" si="0"/>
        <v>13164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41" t="s">
        <v>69</v>
      </c>
      <c r="B53" s="42"/>
      <c r="C53" s="49">
        <v>14440</v>
      </c>
      <c r="D53" s="49"/>
      <c r="E53" s="49"/>
      <c r="F53" s="49"/>
      <c r="G53" s="64">
        <f t="shared" si="1"/>
        <v>14440</v>
      </c>
      <c r="H53" s="49"/>
      <c r="I53" s="64">
        <v>12996</v>
      </c>
      <c r="J53" s="49"/>
      <c r="K53" s="65">
        <f t="shared" si="0"/>
        <v>1444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41" t="s">
        <v>70</v>
      </c>
      <c r="B54" s="42"/>
      <c r="C54" s="49">
        <v>17250</v>
      </c>
      <c r="D54" s="49"/>
      <c r="E54" s="49"/>
      <c r="F54" s="49"/>
      <c r="G54" s="64">
        <f t="shared" si="1"/>
        <v>17250</v>
      </c>
      <c r="H54" s="49"/>
      <c r="I54" s="64">
        <v>15525</v>
      </c>
      <c r="J54" s="49"/>
      <c r="K54" s="65">
        <f t="shared" si="0"/>
        <v>1725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26</v>
      </c>
      <c r="B55" s="42" t="s">
        <v>4</v>
      </c>
      <c r="C55" s="49">
        <v>407737</v>
      </c>
      <c r="D55" s="49"/>
      <c r="E55" s="49"/>
      <c r="F55" s="49"/>
      <c r="G55" s="64">
        <f t="shared" si="1"/>
        <v>407737</v>
      </c>
      <c r="H55" s="49"/>
      <c r="I55" s="64">
        <v>407737</v>
      </c>
      <c r="J55" s="49"/>
      <c r="K55" s="65">
        <f t="shared" si="0"/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27</v>
      </c>
      <c r="B56" s="42" t="s">
        <v>4</v>
      </c>
      <c r="C56" s="49">
        <v>254946</v>
      </c>
      <c r="D56" s="49"/>
      <c r="E56" s="49"/>
      <c r="F56" s="49"/>
      <c r="G56" s="64">
        <f t="shared" si="1"/>
        <v>254946</v>
      </c>
      <c r="H56" s="49"/>
      <c r="I56" s="64">
        <v>213014</v>
      </c>
      <c r="J56" s="49"/>
      <c r="K56" s="65">
        <f t="shared" si="0"/>
        <v>41932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28</v>
      </c>
      <c r="B57" s="42" t="s">
        <v>4</v>
      </c>
      <c r="C57" s="49">
        <v>1296240</v>
      </c>
      <c r="D57" s="49"/>
      <c r="E57" s="49"/>
      <c r="F57" s="49"/>
      <c r="G57" s="64">
        <f t="shared" si="1"/>
        <v>1296240</v>
      </c>
      <c r="H57" s="49"/>
      <c r="I57" s="64">
        <v>1098074</v>
      </c>
      <c r="J57" s="49"/>
      <c r="K57" s="65">
        <f t="shared" si="0"/>
        <v>198166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29</v>
      </c>
      <c r="B58" s="42" t="s">
        <v>4</v>
      </c>
      <c r="C58" s="49">
        <v>175633</v>
      </c>
      <c r="D58" s="49"/>
      <c r="E58" s="49"/>
      <c r="F58" s="49"/>
      <c r="G58" s="64">
        <f t="shared" si="1"/>
        <v>175633</v>
      </c>
      <c r="H58" s="49"/>
      <c r="I58" s="64">
        <v>104706</v>
      </c>
      <c r="J58" s="49"/>
      <c r="K58" s="65">
        <f t="shared" si="0"/>
        <v>70927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4.25">
      <c r="A59" s="66" t="s">
        <v>78</v>
      </c>
      <c r="B59" s="42"/>
      <c r="C59" s="49"/>
      <c r="D59" s="49"/>
      <c r="E59" s="49"/>
      <c r="F59" s="49"/>
      <c r="G59" s="64">
        <f t="shared" si="1"/>
        <v>0</v>
      </c>
      <c r="H59" s="49"/>
      <c r="I59" s="64"/>
      <c r="J59" s="49"/>
      <c r="K59" s="65">
        <f t="shared" si="0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25</v>
      </c>
      <c r="B60" s="42" t="s">
        <v>4</v>
      </c>
      <c r="C60" s="49">
        <v>5750352</v>
      </c>
      <c r="D60" s="49"/>
      <c r="E60" s="49"/>
      <c r="F60" s="49"/>
      <c r="G60" s="64">
        <f t="shared" si="1"/>
        <v>5750352</v>
      </c>
      <c r="H60" s="49"/>
      <c r="I60" s="64">
        <f>5493086+1</f>
        <v>5493087</v>
      </c>
      <c r="J60" s="49"/>
      <c r="K60" s="65">
        <f t="shared" si="0"/>
        <v>257265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41" t="s">
        <v>71</v>
      </c>
      <c r="B61" s="42" t="s">
        <v>4</v>
      </c>
      <c r="C61" s="49">
        <v>75611</v>
      </c>
      <c r="D61" s="49"/>
      <c r="E61" s="49"/>
      <c r="F61" s="49"/>
      <c r="G61" s="64">
        <f t="shared" si="1"/>
        <v>75611</v>
      </c>
      <c r="H61" s="49"/>
      <c r="I61" s="64">
        <v>74308</v>
      </c>
      <c r="J61" s="49"/>
      <c r="K61" s="65">
        <f t="shared" si="0"/>
        <v>1303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41" t="s">
        <v>23</v>
      </c>
      <c r="B62" s="42"/>
      <c r="C62" s="49">
        <v>360000</v>
      </c>
      <c r="D62" s="49"/>
      <c r="E62" s="49"/>
      <c r="F62" s="49"/>
      <c r="G62" s="64">
        <f t="shared" si="1"/>
        <v>360000</v>
      </c>
      <c r="H62" s="49"/>
      <c r="I62" s="64">
        <v>360000</v>
      </c>
      <c r="J62" s="49"/>
      <c r="K62" s="65">
        <f t="shared" si="0"/>
        <v>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72</v>
      </c>
      <c r="B63" s="42" t="s">
        <v>4</v>
      </c>
      <c r="C63" s="49">
        <v>367218</v>
      </c>
      <c r="D63" s="49"/>
      <c r="E63" s="49"/>
      <c r="F63" s="49"/>
      <c r="G63" s="64">
        <f t="shared" si="1"/>
        <v>367218</v>
      </c>
      <c r="H63" s="49"/>
      <c r="I63" s="64">
        <v>110165</v>
      </c>
      <c r="J63" s="49"/>
      <c r="K63" s="65">
        <f t="shared" si="0"/>
        <v>257053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73</v>
      </c>
      <c r="B64" s="42" t="s">
        <v>4</v>
      </c>
      <c r="C64" s="49">
        <v>388920</v>
      </c>
      <c r="D64" s="49"/>
      <c r="E64" s="49"/>
      <c r="F64" s="49"/>
      <c r="G64" s="64">
        <f t="shared" si="1"/>
        <v>388920</v>
      </c>
      <c r="H64" s="49"/>
      <c r="I64" s="64">
        <v>312859</v>
      </c>
      <c r="J64" s="49"/>
      <c r="K64" s="65">
        <f t="shared" si="0"/>
        <v>76061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41" t="s">
        <v>24</v>
      </c>
      <c r="B65" s="42" t="s">
        <v>4</v>
      </c>
      <c r="C65" s="49">
        <v>156833</v>
      </c>
      <c r="D65" s="49"/>
      <c r="E65" s="49"/>
      <c r="F65" s="49"/>
      <c r="G65" s="49">
        <f>+C65+E65</f>
        <v>156833</v>
      </c>
      <c r="H65" s="49"/>
      <c r="I65" s="64">
        <v>156043</v>
      </c>
      <c r="J65" s="49"/>
      <c r="K65" s="65">
        <f t="shared" si="0"/>
        <v>790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4.25">
      <c r="A66" s="66" t="s">
        <v>74</v>
      </c>
      <c r="B66" s="42" t="s">
        <v>4</v>
      </c>
      <c r="C66" s="69">
        <f>SUM(C16:C65)</f>
        <v>271146977</v>
      </c>
      <c r="D66" s="69"/>
      <c r="E66" s="69">
        <f>SUM(E16:E65)</f>
        <v>413516</v>
      </c>
      <c r="F66" s="69"/>
      <c r="G66" s="69">
        <f>SUM(G16:G65)</f>
        <v>271560493</v>
      </c>
      <c r="H66" s="69">
        <f>SUM(H16:H65)</f>
        <v>0</v>
      </c>
      <c r="I66" s="73">
        <f>SUM(I16:I65)</f>
        <v>216193138</v>
      </c>
      <c r="J66" s="69">
        <f>SUM(J16:J65)</f>
        <v>0</v>
      </c>
      <c r="K66" s="69">
        <f>SUM(K16:K65)</f>
        <v>55367355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/>
      <c r="B67" s="42" t="s">
        <v>4</v>
      </c>
      <c r="C67" s="49"/>
      <c r="D67" s="50"/>
      <c r="E67" s="51"/>
      <c r="F67" s="51"/>
      <c r="G67" s="49"/>
      <c r="H67" s="49"/>
      <c r="J67" s="49"/>
      <c r="K67" s="5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4.25">
      <c r="A68" s="66" t="s">
        <v>79</v>
      </c>
      <c r="B68" s="42" t="s">
        <v>4</v>
      </c>
      <c r="C68" s="49"/>
      <c r="D68" s="50"/>
      <c r="E68" s="51"/>
      <c r="F68" s="51"/>
      <c r="G68" s="49"/>
      <c r="H68" s="49"/>
      <c r="I68" s="51"/>
      <c r="J68" s="49"/>
      <c r="K68" s="5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41" t="s">
        <v>81</v>
      </c>
      <c r="B69" s="42" t="s">
        <v>4</v>
      </c>
      <c r="C69" s="49">
        <v>1889693</v>
      </c>
      <c r="D69" s="50"/>
      <c r="E69" s="51"/>
      <c r="F69" s="51"/>
      <c r="G69" s="49">
        <f>+C69+E69</f>
        <v>1889693</v>
      </c>
      <c r="H69" s="49"/>
      <c r="I69" s="51"/>
      <c r="J69" s="49"/>
      <c r="K69" s="51">
        <f>G69-I69</f>
        <v>1889693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41" t="s">
        <v>82</v>
      </c>
      <c r="B70" s="42" t="s">
        <v>4</v>
      </c>
      <c r="C70" s="49">
        <v>131496</v>
      </c>
      <c r="D70" s="50"/>
      <c r="E70" s="51"/>
      <c r="F70" s="51"/>
      <c r="G70" s="49">
        <f>+C70+E70</f>
        <v>131496</v>
      </c>
      <c r="H70" s="49"/>
      <c r="I70" s="51"/>
      <c r="J70" s="49"/>
      <c r="K70" s="51">
        <f>G70-I70</f>
        <v>131496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4.25">
      <c r="A71" s="66" t="s">
        <v>80</v>
      </c>
      <c r="B71" s="42" t="s">
        <v>4</v>
      </c>
      <c r="C71" s="69">
        <f>SUM(C69:C70)</f>
        <v>2021189</v>
      </c>
      <c r="D71" s="70"/>
      <c r="E71" s="69">
        <f>SUM(E69:E70)</f>
        <v>0</v>
      </c>
      <c r="F71" s="71"/>
      <c r="G71" s="69">
        <f>SUM(G69:G70)</f>
        <v>2021189</v>
      </c>
      <c r="H71" s="69"/>
      <c r="I71" s="69">
        <f>SUM(I69:I70)</f>
        <v>0</v>
      </c>
      <c r="J71" s="69"/>
      <c r="K71" s="69">
        <f>SUM(K69:K70)</f>
        <v>2021189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/>
      <c r="B72" s="42" t="s">
        <v>4</v>
      </c>
      <c r="C72" s="49"/>
      <c r="D72" s="50"/>
      <c r="E72" s="51"/>
      <c r="F72" s="51"/>
      <c r="G72" s="49"/>
      <c r="H72" s="49"/>
      <c r="I72" s="51"/>
      <c r="J72" s="49"/>
      <c r="K72" s="5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4.25">
      <c r="A73" s="66" t="s">
        <v>83</v>
      </c>
      <c r="B73" s="42" t="s">
        <v>4</v>
      </c>
      <c r="C73" s="49"/>
      <c r="D73" s="50"/>
      <c r="E73" s="51"/>
      <c r="F73" s="51"/>
      <c r="G73" s="49"/>
      <c r="H73" s="49"/>
      <c r="I73" s="51"/>
      <c r="J73" s="49"/>
      <c r="K73" s="5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4.25">
      <c r="A74" s="66" t="s">
        <v>84</v>
      </c>
      <c r="B74" s="42" t="s">
        <v>4</v>
      </c>
      <c r="C74" s="49"/>
      <c r="D74" s="50"/>
      <c r="E74" s="51"/>
      <c r="F74" s="51"/>
      <c r="G74" s="49"/>
      <c r="H74" s="49"/>
      <c r="I74" s="51"/>
      <c r="J74" s="49"/>
      <c r="K74" s="5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85</v>
      </c>
      <c r="B75" s="42" t="s">
        <v>4</v>
      </c>
      <c r="C75" s="49">
        <v>4613487</v>
      </c>
      <c r="D75" s="50"/>
      <c r="E75" s="51"/>
      <c r="F75" s="51"/>
      <c r="G75" s="49">
        <f>+C75+E75</f>
        <v>4613487</v>
      </c>
      <c r="H75" s="49"/>
      <c r="I75" s="49">
        <v>4604175</v>
      </c>
      <c r="J75" s="49"/>
      <c r="K75" s="51">
        <f>G75-I75</f>
        <v>9312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41" t="s">
        <v>86</v>
      </c>
      <c r="B76" s="42"/>
      <c r="C76" s="49">
        <v>1228255</v>
      </c>
      <c r="D76" s="50"/>
      <c r="E76" s="51"/>
      <c r="F76" s="51"/>
      <c r="G76" s="49">
        <f aca="true" t="shared" si="2" ref="G76:G109">+C76+E76</f>
        <v>1228255</v>
      </c>
      <c r="H76" s="49"/>
      <c r="I76" s="49">
        <v>152935</v>
      </c>
      <c r="J76" s="49"/>
      <c r="K76" s="51">
        <f aca="true" t="shared" si="3" ref="K76:K87">G76-I76</f>
        <v>1075320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41" t="s">
        <v>87</v>
      </c>
      <c r="B77" s="42"/>
      <c r="C77" s="49">
        <v>948070</v>
      </c>
      <c r="D77" s="50"/>
      <c r="E77" s="51"/>
      <c r="F77" s="51"/>
      <c r="G77" s="49">
        <f t="shared" si="2"/>
        <v>948070</v>
      </c>
      <c r="H77" s="49"/>
      <c r="I77" s="49">
        <v>105210</v>
      </c>
      <c r="J77" s="49"/>
      <c r="K77" s="51">
        <f t="shared" si="3"/>
        <v>842860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88</v>
      </c>
      <c r="B78" s="42"/>
      <c r="C78" s="49">
        <v>0</v>
      </c>
      <c r="D78" s="50"/>
      <c r="E78" s="51">
        <v>562065</v>
      </c>
      <c r="F78" s="51"/>
      <c r="G78" s="49">
        <f t="shared" si="2"/>
        <v>562065</v>
      </c>
      <c r="H78" s="49"/>
      <c r="I78" s="49">
        <v>14052</v>
      </c>
      <c r="J78" s="49"/>
      <c r="K78" s="51">
        <f t="shared" si="3"/>
        <v>548013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89</v>
      </c>
      <c r="B79" s="42"/>
      <c r="C79" s="49">
        <v>296414</v>
      </c>
      <c r="D79" s="50"/>
      <c r="E79" s="51"/>
      <c r="F79" s="51"/>
      <c r="G79" s="49">
        <f t="shared" si="2"/>
        <v>296414</v>
      </c>
      <c r="H79" s="49"/>
      <c r="I79" s="49">
        <v>188506</v>
      </c>
      <c r="J79" s="49"/>
      <c r="K79" s="51">
        <f t="shared" si="3"/>
        <v>107908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90</v>
      </c>
      <c r="B80" s="42"/>
      <c r="C80" s="49">
        <v>182872</v>
      </c>
      <c r="D80" s="50"/>
      <c r="E80" s="51"/>
      <c r="F80" s="51"/>
      <c r="G80" s="49">
        <f t="shared" si="2"/>
        <v>182872</v>
      </c>
      <c r="H80" s="49"/>
      <c r="I80" s="49">
        <v>173235</v>
      </c>
      <c r="J80" s="49"/>
      <c r="K80" s="51">
        <f t="shared" si="3"/>
        <v>9637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91</v>
      </c>
      <c r="B81" s="42"/>
      <c r="C81" s="49">
        <v>175825</v>
      </c>
      <c r="D81" s="50"/>
      <c r="E81" s="51"/>
      <c r="F81" s="51"/>
      <c r="G81" s="49">
        <f t="shared" si="2"/>
        <v>175825</v>
      </c>
      <c r="H81" s="49"/>
      <c r="I81" s="49">
        <v>171173</v>
      </c>
      <c r="J81" s="49"/>
      <c r="K81" s="51">
        <f t="shared" si="3"/>
        <v>4652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92</v>
      </c>
      <c r="B82" s="42"/>
      <c r="C82" s="49">
        <v>84000</v>
      </c>
      <c r="D82" s="50"/>
      <c r="E82" s="51"/>
      <c r="F82" s="51"/>
      <c r="G82" s="49">
        <f t="shared" si="2"/>
        <v>84000</v>
      </c>
      <c r="H82" s="49"/>
      <c r="I82" s="49">
        <v>64400</v>
      </c>
      <c r="J82" s="49"/>
      <c r="K82" s="51">
        <f t="shared" si="3"/>
        <v>19600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42</v>
      </c>
      <c r="B83" s="42" t="s">
        <v>4</v>
      </c>
      <c r="C83" s="49">
        <v>35034</v>
      </c>
      <c r="D83" s="50"/>
      <c r="E83" s="51"/>
      <c r="F83" s="51"/>
      <c r="G83" s="49">
        <f t="shared" si="2"/>
        <v>35034</v>
      </c>
      <c r="H83" s="49"/>
      <c r="I83" s="49">
        <v>14874</v>
      </c>
      <c r="J83" s="49"/>
      <c r="K83" s="51">
        <f t="shared" si="3"/>
        <v>20160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4.25">
      <c r="A84" s="66" t="s">
        <v>93</v>
      </c>
      <c r="B84" s="42" t="s">
        <v>4</v>
      </c>
      <c r="C84" s="49"/>
      <c r="D84" s="50"/>
      <c r="E84" s="51"/>
      <c r="F84" s="51"/>
      <c r="G84" s="49"/>
      <c r="H84" s="49"/>
      <c r="I84" s="49"/>
      <c r="J84" s="49"/>
      <c r="K84" s="5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94</v>
      </c>
      <c r="B85" s="42" t="s">
        <v>4</v>
      </c>
      <c r="C85" s="49">
        <v>1997052</v>
      </c>
      <c r="D85" s="50"/>
      <c r="E85" s="51"/>
      <c r="F85" s="51"/>
      <c r="G85" s="49">
        <f t="shared" si="2"/>
        <v>1997052</v>
      </c>
      <c r="H85" s="49"/>
      <c r="I85" s="49">
        <v>1987250</v>
      </c>
      <c r="J85" s="49"/>
      <c r="K85" s="51">
        <f t="shared" si="3"/>
        <v>9802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4.25">
      <c r="A86" s="66" t="s">
        <v>95</v>
      </c>
      <c r="B86" s="42" t="s">
        <v>4</v>
      </c>
      <c r="C86" s="49"/>
      <c r="D86" s="50"/>
      <c r="E86" s="51"/>
      <c r="F86" s="51"/>
      <c r="G86" s="49"/>
      <c r="H86" s="49"/>
      <c r="I86" s="49"/>
      <c r="J86" s="49"/>
      <c r="K86" s="5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96</v>
      </c>
      <c r="B87" s="42" t="s">
        <v>4</v>
      </c>
      <c r="C87" s="49">
        <v>392245</v>
      </c>
      <c r="D87" s="50"/>
      <c r="E87" s="51"/>
      <c r="F87" s="51"/>
      <c r="G87" s="49">
        <f t="shared" si="2"/>
        <v>392245</v>
      </c>
      <c r="H87" s="49"/>
      <c r="I87" s="49">
        <v>346770</v>
      </c>
      <c r="J87" s="49"/>
      <c r="K87" s="51">
        <f t="shared" si="3"/>
        <v>45475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4.25">
      <c r="A88" s="66" t="s">
        <v>97</v>
      </c>
      <c r="B88" s="42" t="s">
        <v>4</v>
      </c>
      <c r="C88" s="49"/>
      <c r="D88" s="50"/>
      <c r="E88" s="51"/>
      <c r="F88" s="51"/>
      <c r="G88" s="49"/>
      <c r="H88" s="49"/>
      <c r="I88" s="49"/>
      <c r="J88" s="49"/>
      <c r="K88" s="5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4.25">
      <c r="A89" s="66" t="s">
        <v>84</v>
      </c>
      <c r="B89" s="42" t="s">
        <v>4</v>
      </c>
      <c r="C89" s="49"/>
      <c r="D89" s="50"/>
      <c r="E89" s="51"/>
      <c r="F89" s="51"/>
      <c r="G89" s="49"/>
      <c r="H89" s="49"/>
      <c r="I89" s="51"/>
      <c r="J89" s="49"/>
      <c r="K89" s="5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98</v>
      </c>
      <c r="B90" s="42" t="s">
        <v>4</v>
      </c>
      <c r="C90" s="49">
        <v>403583</v>
      </c>
      <c r="D90" s="50"/>
      <c r="E90" s="51"/>
      <c r="F90" s="51"/>
      <c r="G90" s="49">
        <f t="shared" si="2"/>
        <v>403583</v>
      </c>
      <c r="H90" s="49"/>
      <c r="I90" s="51"/>
      <c r="J90" s="49"/>
      <c r="K90" s="51">
        <f aca="true" t="shared" si="4" ref="K90:K98">G90-I90</f>
        <v>403583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99</v>
      </c>
      <c r="B91" s="42" t="s">
        <v>4</v>
      </c>
      <c r="C91" s="49">
        <v>180700</v>
      </c>
      <c r="D91" s="50"/>
      <c r="E91" s="51"/>
      <c r="F91" s="51"/>
      <c r="G91" s="49">
        <f t="shared" si="2"/>
        <v>180700</v>
      </c>
      <c r="H91" s="49"/>
      <c r="I91" s="51"/>
      <c r="J91" s="49"/>
      <c r="K91" s="51">
        <f t="shared" si="4"/>
        <v>180700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100</v>
      </c>
      <c r="B92" s="42" t="s">
        <v>4</v>
      </c>
      <c r="C92" s="49">
        <v>117250</v>
      </c>
      <c r="D92" s="50"/>
      <c r="E92" s="51"/>
      <c r="F92" s="51"/>
      <c r="G92" s="49">
        <f t="shared" si="2"/>
        <v>117250</v>
      </c>
      <c r="H92" s="49"/>
      <c r="I92" s="51"/>
      <c r="J92" s="49"/>
      <c r="K92" s="51">
        <f t="shared" si="4"/>
        <v>117250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101</v>
      </c>
      <c r="B93" s="42" t="s">
        <v>4</v>
      </c>
      <c r="C93" s="49">
        <v>100320</v>
      </c>
      <c r="D93" s="50"/>
      <c r="E93" s="51"/>
      <c r="F93" s="51"/>
      <c r="G93" s="49">
        <f t="shared" si="2"/>
        <v>100320</v>
      </c>
      <c r="H93" s="49"/>
      <c r="I93" s="51"/>
      <c r="J93" s="49"/>
      <c r="K93" s="51">
        <f t="shared" si="4"/>
        <v>100320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102</v>
      </c>
      <c r="B94" s="42"/>
      <c r="C94" s="49">
        <v>64500</v>
      </c>
      <c r="D94" s="50"/>
      <c r="E94" s="51"/>
      <c r="F94" s="51"/>
      <c r="G94" s="49">
        <f t="shared" si="2"/>
        <v>64500</v>
      </c>
      <c r="H94" s="49"/>
      <c r="I94" s="51"/>
      <c r="J94" s="49"/>
      <c r="K94" s="51">
        <f t="shared" si="4"/>
        <v>64500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103</v>
      </c>
      <c r="B95" s="42" t="s">
        <v>4</v>
      </c>
      <c r="C95" s="49">
        <v>64078</v>
      </c>
      <c r="D95" s="50"/>
      <c r="E95" s="51"/>
      <c r="F95" s="51"/>
      <c r="G95" s="49">
        <f t="shared" si="2"/>
        <v>64078</v>
      </c>
      <c r="H95" s="49"/>
      <c r="I95" s="51"/>
      <c r="J95" s="49"/>
      <c r="K95" s="51">
        <f t="shared" si="4"/>
        <v>64078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 t="s">
        <v>104</v>
      </c>
      <c r="B96" s="42" t="s">
        <v>4</v>
      </c>
      <c r="C96" s="49">
        <v>59166</v>
      </c>
      <c r="D96" s="50" t="s">
        <v>5</v>
      </c>
      <c r="E96" s="51"/>
      <c r="F96" s="51"/>
      <c r="G96" s="49">
        <f t="shared" si="2"/>
        <v>59166</v>
      </c>
      <c r="H96" s="49"/>
      <c r="I96" s="51"/>
      <c r="J96" s="49"/>
      <c r="K96" s="51">
        <f t="shared" si="4"/>
        <v>59166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105</v>
      </c>
      <c r="B97" s="42" t="s">
        <v>4</v>
      </c>
      <c r="C97" s="49">
        <v>58000</v>
      </c>
      <c r="D97" s="50"/>
      <c r="E97" s="51"/>
      <c r="F97" s="51"/>
      <c r="G97" s="49">
        <f t="shared" si="2"/>
        <v>58000</v>
      </c>
      <c r="H97" s="49"/>
      <c r="I97" s="51"/>
      <c r="J97" s="49"/>
      <c r="K97" s="51">
        <f t="shared" si="4"/>
        <v>58000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 t="s">
        <v>106</v>
      </c>
      <c r="B98" s="42" t="s">
        <v>4</v>
      </c>
      <c r="C98" s="49">
        <v>50600</v>
      </c>
      <c r="D98" s="50"/>
      <c r="E98" s="49"/>
      <c r="F98" s="51"/>
      <c r="G98" s="49">
        <f t="shared" si="2"/>
        <v>50600</v>
      </c>
      <c r="H98" s="49"/>
      <c r="I98" s="49"/>
      <c r="J98" s="49"/>
      <c r="K98" s="51">
        <f t="shared" si="4"/>
        <v>50600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 t="s">
        <v>107</v>
      </c>
      <c r="B99" s="42" t="s">
        <v>4</v>
      </c>
      <c r="C99" s="49">
        <v>50600</v>
      </c>
      <c r="D99" s="50"/>
      <c r="E99" s="51"/>
      <c r="F99" s="51"/>
      <c r="G99" s="49">
        <f t="shared" si="2"/>
        <v>50600</v>
      </c>
      <c r="H99" s="49"/>
      <c r="I99" s="51"/>
      <c r="J99" s="49"/>
      <c r="K99" s="51">
        <f aca="true" t="shared" si="5" ref="K99:K106">G99-I99</f>
        <v>50600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 t="s">
        <v>108</v>
      </c>
      <c r="B100" s="42" t="s">
        <v>4</v>
      </c>
      <c r="C100" s="49">
        <v>47250</v>
      </c>
      <c r="D100" s="50"/>
      <c r="E100" s="51"/>
      <c r="F100" s="51"/>
      <c r="G100" s="49">
        <f t="shared" si="2"/>
        <v>47250</v>
      </c>
      <c r="H100" s="49"/>
      <c r="I100" s="51"/>
      <c r="J100" s="49"/>
      <c r="K100" s="51">
        <f t="shared" si="5"/>
        <v>47250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 t="s">
        <v>109</v>
      </c>
      <c r="B101" s="42" t="s">
        <v>4</v>
      </c>
      <c r="C101" s="49">
        <v>45000</v>
      </c>
      <c r="D101" s="50"/>
      <c r="E101" s="51"/>
      <c r="F101" s="51"/>
      <c r="G101" s="49">
        <f t="shared" si="2"/>
        <v>45000</v>
      </c>
      <c r="H101" s="49"/>
      <c r="I101" s="51"/>
      <c r="J101" s="49"/>
      <c r="K101" s="51">
        <f t="shared" si="5"/>
        <v>45000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110</v>
      </c>
      <c r="B102" s="42" t="s">
        <v>4</v>
      </c>
      <c r="C102" s="49">
        <v>43900</v>
      </c>
      <c r="D102" s="50"/>
      <c r="E102" s="51"/>
      <c r="F102" s="51"/>
      <c r="G102" s="49">
        <f t="shared" si="2"/>
        <v>43900</v>
      </c>
      <c r="H102" s="49"/>
      <c r="I102" s="51"/>
      <c r="J102" s="49"/>
      <c r="K102" s="51">
        <f t="shared" si="5"/>
        <v>43900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111</v>
      </c>
      <c r="B103" s="42" t="s">
        <v>4</v>
      </c>
      <c r="C103" s="49">
        <v>41397</v>
      </c>
      <c r="D103" s="50"/>
      <c r="E103" s="51"/>
      <c r="F103" s="51"/>
      <c r="G103" s="49">
        <f t="shared" si="2"/>
        <v>41397</v>
      </c>
      <c r="H103" s="49"/>
      <c r="I103" s="51"/>
      <c r="J103" s="49"/>
      <c r="K103" s="51">
        <f t="shared" si="5"/>
        <v>41397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112</v>
      </c>
      <c r="B104" s="42" t="s">
        <v>4</v>
      </c>
      <c r="C104" s="49">
        <v>38371</v>
      </c>
      <c r="D104" s="50" t="s">
        <v>5</v>
      </c>
      <c r="E104" s="51"/>
      <c r="F104" s="51"/>
      <c r="G104" s="49">
        <f t="shared" si="2"/>
        <v>38371</v>
      </c>
      <c r="H104" s="49"/>
      <c r="I104" s="51"/>
      <c r="J104" s="49"/>
      <c r="K104" s="51">
        <f t="shared" si="5"/>
        <v>38371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37</v>
      </c>
      <c r="B105" s="42" t="s">
        <v>4</v>
      </c>
      <c r="C105" s="49">
        <v>36400</v>
      </c>
      <c r="D105" s="50"/>
      <c r="E105" s="51"/>
      <c r="F105" s="51"/>
      <c r="G105" s="49">
        <f t="shared" si="2"/>
        <v>36400</v>
      </c>
      <c r="H105" s="49"/>
      <c r="I105" s="51"/>
      <c r="J105" s="49"/>
      <c r="K105" s="51">
        <f>G105-I105</f>
        <v>36400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113</v>
      </c>
      <c r="B106" s="42" t="s">
        <v>4</v>
      </c>
      <c r="C106" s="49">
        <v>33987</v>
      </c>
      <c r="D106" s="50"/>
      <c r="E106" s="49"/>
      <c r="F106" s="51"/>
      <c r="G106" s="49">
        <f t="shared" si="2"/>
        <v>33987</v>
      </c>
      <c r="H106" s="49"/>
      <c r="I106" s="49"/>
      <c r="J106" s="49"/>
      <c r="K106" s="51">
        <f t="shared" si="5"/>
        <v>33987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114</v>
      </c>
      <c r="B107" s="42" t="s">
        <v>4</v>
      </c>
      <c r="C107" s="49">
        <v>19036</v>
      </c>
      <c r="D107" s="50"/>
      <c r="E107" s="51"/>
      <c r="F107" s="51"/>
      <c r="G107" s="49">
        <f t="shared" si="2"/>
        <v>19036</v>
      </c>
      <c r="H107" s="49"/>
      <c r="I107" s="51"/>
      <c r="J107" s="49"/>
      <c r="K107" s="51">
        <f>G107-I107</f>
        <v>19036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41" t="s">
        <v>115</v>
      </c>
      <c r="B108" s="42" t="s">
        <v>4</v>
      </c>
      <c r="C108" s="49">
        <v>13325</v>
      </c>
      <c r="D108" s="50"/>
      <c r="E108" s="51"/>
      <c r="F108" s="51"/>
      <c r="G108" s="49">
        <f t="shared" si="2"/>
        <v>13325</v>
      </c>
      <c r="H108" s="49"/>
      <c r="I108" s="51"/>
      <c r="J108" s="49"/>
      <c r="K108" s="51">
        <f>G108-I108</f>
        <v>13325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41" t="s">
        <v>116</v>
      </c>
      <c r="B109" s="42" t="s">
        <v>4</v>
      </c>
      <c r="C109" s="49">
        <v>4000</v>
      </c>
      <c r="D109" s="50"/>
      <c r="E109" s="51"/>
      <c r="F109" s="51"/>
      <c r="G109" s="49">
        <f t="shared" si="2"/>
        <v>4000</v>
      </c>
      <c r="H109" s="49"/>
      <c r="I109" s="51"/>
      <c r="J109" s="49"/>
      <c r="K109" s="51">
        <f>G109-I109</f>
        <v>4000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4.25">
      <c r="A110" s="66" t="s">
        <v>117</v>
      </c>
      <c r="B110" s="42"/>
      <c r="C110" s="69">
        <f>SUM(C75:C109)</f>
        <v>11424717</v>
      </c>
      <c r="D110" s="70"/>
      <c r="E110" s="69">
        <f>SUM(E75:E109)</f>
        <v>562065</v>
      </c>
      <c r="F110" s="71"/>
      <c r="G110" s="69">
        <f>SUM(G75:G109)</f>
        <v>11986782</v>
      </c>
      <c r="H110" s="69"/>
      <c r="I110" s="69">
        <f>SUM(I75:I109)</f>
        <v>7822580</v>
      </c>
      <c r="J110" s="69"/>
      <c r="K110" s="69">
        <f>SUM(K75:K109)</f>
        <v>4164202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5">
      <c r="A111" s="67"/>
      <c r="B111" s="42"/>
      <c r="C111" s="49"/>
      <c r="D111" s="50"/>
      <c r="E111" s="51"/>
      <c r="F111" s="51"/>
      <c r="G111" s="49">
        <f>+C111+E111</f>
        <v>0</v>
      </c>
      <c r="H111" s="49"/>
      <c r="I111" s="51"/>
      <c r="J111" s="49"/>
      <c r="K111" s="51">
        <f>G111-I111</f>
        <v>0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4.25">
      <c r="A112" s="66" t="s">
        <v>7</v>
      </c>
      <c r="B112" s="42" t="s">
        <v>4</v>
      </c>
      <c r="C112" s="68">
        <f>+C110+C71+C66</f>
        <v>284592883</v>
      </c>
      <c r="D112" s="68"/>
      <c r="E112" s="68">
        <f>+E110+E71+E66</f>
        <v>975581</v>
      </c>
      <c r="F112" s="68"/>
      <c r="G112" s="68">
        <f>+G110+G71+G66</f>
        <v>285568464</v>
      </c>
      <c r="H112" s="68"/>
      <c r="I112" s="68">
        <f>+I110+I71+I66</f>
        <v>224015718</v>
      </c>
      <c r="J112" s="68"/>
      <c r="K112" s="68">
        <f>+K110+K71+K66</f>
        <v>61552746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/>
      <c r="B113" s="42" t="s">
        <v>4</v>
      </c>
      <c r="C113" s="49"/>
      <c r="D113" s="50"/>
      <c r="E113" s="49"/>
      <c r="F113" s="51"/>
      <c r="G113" s="49"/>
      <c r="H113" s="49"/>
      <c r="I113" s="49"/>
      <c r="J113" s="49"/>
      <c r="K113" s="5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41"/>
      <c r="B114" s="42" t="s">
        <v>4</v>
      </c>
      <c r="C114" s="49"/>
      <c r="D114" s="50"/>
      <c r="E114" s="49"/>
      <c r="F114" s="51"/>
      <c r="G114" s="49"/>
      <c r="H114" s="49"/>
      <c r="I114" s="49"/>
      <c r="J114" s="49"/>
      <c r="K114" s="5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41" t="s">
        <v>12</v>
      </c>
      <c r="B115" s="42" t="s">
        <v>4</v>
      </c>
      <c r="C115" s="49" t="s">
        <v>11</v>
      </c>
      <c r="D115" s="50"/>
      <c r="E115" s="49"/>
      <c r="F115" s="51" t="s">
        <v>4</v>
      </c>
      <c r="G115" s="49" t="s">
        <v>4</v>
      </c>
      <c r="H115" s="49" t="s">
        <v>4</v>
      </c>
      <c r="I115" s="49"/>
      <c r="J115" s="49"/>
      <c r="K115" s="5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3.5">
      <c r="A116" s="41" t="s">
        <v>17</v>
      </c>
      <c r="B116" s="42" t="s">
        <v>4</v>
      </c>
      <c r="C116" s="49">
        <v>57137283</v>
      </c>
      <c r="D116" s="44"/>
      <c r="E116" s="51">
        <v>808077</v>
      </c>
      <c r="F116" s="44"/>
      <c r="G116" s="49">
        <f aca="true" t="shared" si="6" ref="G116:G123">+C116+E116</f>
        <v>57945360</v>
      </c>
      <c r="H116" s="49"/>
      <c r="I116" s="51">
        <v>45607819</v>
      </c>
      <c r="J116" s="49"/>
      <c r="K116" s="51">
        <f aca="true" t="shared" si="7" ref="K116:K123">G116-I116</f>
        <v>12337541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41" t="s">
        <v>18</v>
      </c>
      <c r="B117" s="42"/>
      <c r="C117" s="49">
        <v>3918092</v>
      </c>
      <c r="D117" s="50"/>
      <c r="E117" s="51">
        <v>130699</v>
      </c>
      <c r="F117" s="44"/>
      <c r="G117" s="49">
        <f t="shared" si="6"/>
        <v>4048791</v>
      </c>
      <c r="H117" s="49"/>
      <c r="I117" s="51">
        <v>3410514</v>
      </c>
      <c r="J117" s="49"/>
      <c r="K117" s="51">
        <f t="shared" si="7"/>
        <v>638277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41" t="s">
        <v>22</v>
      </c>
      <c r="B118" s="42" t="s">
        <v>4</v>
      </c>
      <c r="C118" s="49">
        <v>15449066</v>
      </c>
      <c r="D118" s="44"/>
      <c r="E118" s="51">
        <v>33203</v>
      </c>
      <c r="F118" s="44"/>
      <c r="G118" s="49">
        <f>+C118+E118</f>
        <v>15482269</v>
      </c>
      <c r="H118" s="49"/>
      <c r="I118" s="51">
        <v>13124131</v>
      </c>
      <c r="J118" s="49"/>
      <c r="K118" s="51">
        <f>G118-I118</f>
        <v>2358138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41" t="s">
        <v>6</v>
      </c>
      <c r="B119" s="42" t="s">
        <v>4</v>
      </c>
      <c r="C119" s="49">
        <v>19505587</v>
      </c>
      <c r="D119" s="44"/>
      <c r="E119" s="51">
        <v>710</v>
      </c>
      <c r="F119" s="44"/>
      <c r="G119" s="49">
        <f t="shared" si="6"/>
        <v>19506297</v>
      </c>
      <c r="H119" s="49"/>
      <c r="I119" s="51">
        <v>19462270</v>
      </c>
      <c r="J119" s="49"/>
      <c r="K119" s="51">
        <f t="shared" si="7"/>
        <v>44027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41" t="s">
        <v>19</v>
      </c>
      <c r="B120" s="42"/>
      <c r="C120" s="49">
        <v>75653980</v>
      </c>
      <c r="D120" s="50"/>
      <c r="E120" s="51">
        <v>-1873985</v>
      </c>
      <c r="F120" s="44"/>
      <c r="G120" s="49">
        <f t="shared" si="6"/>
        <v>73779995</v>
      </c>
      <c r="H120" s="49"/>
      <c r="I120" s="51">
        <v>55589946</v>
      </c>
      <c r="J120" s="49"/>
      <c r="K120" s="51">
        <f t="shared" si="7"/>
        <v>18190049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>
      <c r="A121" s="59" t="s">
        <v>10</v>
      </c>
      <c r="B121" s="42"/>
      <c r="C121" s="49">
        <v>4409716</v>
      </c>
      <c r="D121" s="50"/>
      <c r="E121" s="51">
        <v>112429</v>
      </c>
      <c r="F121" s="44"/>
      <c r="G121" s="49">
        <f t="shared" si="6"/>
        <v>4522145</v>
      </c>
      <c r="H121" s="49"/>
      <c r="I121" s="51">
        <v>201347</v>
      </c>
      <c r="J121" s="49"/>
      <c r="K121" s="51">
        <f t="shared" si="7"/>
        <v>4320798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58" t="s">
        <v>16</v>
      </c>
      <c r="B122" s="42" t="s">
        <v>4</v>
      </c>
      <c r="C122" s="54">
        <v>8256288</v>
      </c>
      <c r="D122" s="57"/>
      <c r="E122" s="55">
        <v>-150370</v>
      </c>
      <c r="F122" s="56"/>
      <c r="G122" s="54">
        <f>+C122+E122</f>
        <v>8105918</v>
      </c>
      <c r="H122" s="54"/>
      <c r="I122" s="55">
        <v>7322017</v>
      </c>
      <c r="J122" s="54"/>
      <c r="K122" s="56">
        <f>G122-I122</f>
        <v>783901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41" t="s">
        <v>15</v>
      </c>
      <c r="B123" s="42"/>
      <c r="C123" s="49">
        <v>15744459</v>
      </c>
      <c r="D123" s="44"/>
      <c r="E123" s="51">
        <v>8913</v>
      </c>
      <c r="F123" s="44"/>
      <c r="G123" s="49">
        <f t="shared" si="6"/>
        <v>15753372</v>
      </c>
      <c r="H123" s="49"/>
      <c r="I123" s="51">
        <v>13141620</v>
      </c>
      <c r="J123" s="49"/>
      <c r="K123" s="51">
        <f t="shared" si="7"/>
        <v>2611752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41" t="s">
        <v>21</v>
      </c>
      <c r="B124" s="42"/>
      <c r="C124" s="49"/>
      <c r="D124" s="44"/>
      <c r="E124" s="51"/>
      <c r="F124" s="44"/>
      <c r="G124" s="49"/>
      <c r="H124" s="49"/>
      <c r="I124" s="51"/>
      <c r="J124" s="49"/>
      <c r="K124" s="5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41" t="s">
        <v>20</v>
      </c>
      <c r="B125" s="42"/>
      <c r="C125" s="49"/>
      <c r="D125" s="50"/>
      <c r="E125" s="51"/>
      <c r="F125" s="51"/>
      <c r="G125" s="49">
        <f>+C125+E125</f>
        <v>0</v>
      </c>
      <c r="H125" s="49"/>
      <c r="I125" s="51"/>
      <c r="J125" s="49"/>
      <c r="K125" s="51">
        <f>G125-I125</f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41"/>
      <c r="B126" s="42" t="s">
        <v>4</v>
      </c>
      <c r="C126" s="49"/>
      <c r="D126" s="50"/>
      <c r="E126" s="49"/>
      <c r="F126" s="51"/>
      <c r="G126" s="49"/>
      <c r="H126" s="49"/>
      <c r="I126" s="49"/>
      <c r="J126" s="49"/>
      <c r="K126" s="5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41" t="s">
        <v>8</v>
      </c>
      <c r="B127" s="42" t="s">
        <v>4</v>
      </c>
      <c r="C127" s="69">
        <f>SUM(C116:C126)</f>
        <v>200074471</v>
      </c>
      <c r="D127" s="70"/>
      <c r="E127" s="69">
        <f>SUM(E116:E126)</f>
        <v>-930324</v>
      </c>
      <c r="F127" s="71"/>
      <c r="G127" s="69">
        <f>+C127+E127</f>
        <v>199144147</v>
      </c>
      <c r="H127" s="69"/>
      <c r="I127" s="69">
        <f>SUM(I116:I126)</f>
        <v>157859664</v>
      </c>
      <c r="J127" s="69"/>
      <c r="K127" s="69">
        <f>G127-I127</f>
        <v>41284483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41"/>
      <c r="B128" s="42" t="s">
        <v>4</v>
      </c>
      <c r="C128" s="49"/>
      <c r="D128" s="50"/>
      <c r="E128" s="49"/>
      <c r="F128" s="51"/>
      <c r="G128" s="49"/>
      <c r="H128" s="49"/>
      <c r="I128" s="49"/>
      <c r="J128" s="49"/>
      <c r="K128" s="5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41"/>
      <c r="B129" s="42" t="s">
        <v>4</v>
      </c>
      <c r="C129" s="41"/>
      <c r="D129" s="44"/>
      <c r="E129" s="43"/>
      <c r="F129" s="45"/>
      <c r="G129" s="41"/>
      <c r="H129" s="41"/>
      <c r="I129" s="43"/>
      <c r="J129" s="41"/>
      <c r="K129" s="4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14" customFormat="1" ht="14.25" thickBot="1">
      <c r="A130" s="46" t="s">
        <v>9</v>
      </c>
      <c r="B130" s="42" t="s">
        <v>4</v>
      </c>
      <c r="C130" s="52">
        <f>+C127+C112</f>
        <v>484667354</v>
      </c>
      <c r="D130" s="47"/>
      <c r="E130" s="52">
        <f>+E127+E112</f>
        <v>45257</v>
      </c>
      <c r="F130" s="48"/>
      <c r="G130" s="52">
        <f>+C130+E130</f>
        <v>484712611</v>
      </c>
      <c r="H130" s="46"/>
      <c r="I130" s="52">
        <f>+I127+I112</f>
        <v>381875382</v>
      </c>
      <c r="J130" s="46"/>
      <c r="K130" s="52">
        <f>+K127+K112</f>
        <v>102837229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</row>
    <row r="131" spans="1:241" s="9" customFormat="1" ht="14.25" thickTop="1">
      <c r="A131" s="41"/>
      <c r="B131" s="42" t="s">
        <v>4</v>
      </c>
      <c r="C131" s="41"/>
      <c r="D131" s="44"/>
      <c r="E131" s="43"/>
      <c r="F131" s="45"/>
      <c r="G131" s="41"/>
      <c r="H131" s="41"/>
      <c r="I131" s="43"/>
      <c r="J131" s="41"/>
      <c r="K131" s="4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11" ht="13.5">
      <c r="A132" s="28"/>
      <c r="B132" s="28"/>
      <c r="C132" s="72"/>
      <c r="D132" s="29"/>
      <c r="E132" s="30"/>
      <c r="F132" s="31"/>
      <c r="G132" s="28"/>
      <c r="H132" s="28"/>
      <c r="I132" s="31"/>
      <c r="J132" s="28"/>
      <c r="K132" s="31"/>
    </row>
    <row r="133" spans="1:241" s="9" customFormat="1" ht="13.5" customHeight="1">
      <c r="A133" s="7"/>
      <c r="B133" s="8"/>
      <c r="D133" s="16"/>
      <c r="E133" s="7"/>
      <c r="F133" s="18"/>
      <c r="H133" s="7"/>
      <c r="I133" s="10"/>
      <c r="J133" s="7"/>
      <c r="K133" s="1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 customHeight="1">
      <c r="A134" s="7"/>
      <c r="B134" s="7"/>
      <c r="C134" s="7"/>
      <c r="D134" s="16"/>
      <c r="E134" s="11"/>
      <c r="F134" s="18"/>
      <c r="G134" s="7"/>
      <c r="H134" s="7"/>
      <c r="I134" s="10"/>
      <c r="J134" s="7"/>
      <c r="K134" s="1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 customHeight="1">
      <c r="A135" s="7"/>
      <c r="B135" s="7"/>
      <c r="C135" s="7"/>
      <c r="D135" s="16"/>
      <c r="E135" s="11"/>
      <c r="F135" s="18"/>
      <c r="G135" s="7"/>
      <c r="H135" s="7"/>
      <c r="I135" s="10"/>
      <c r="J135" s="7"/>
      <c r="K135" s="1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1.25">
      <c r="A136" s="7"/>
      <c r="B136" s="7"/>
      <c r="C136" s="7"/>
      <c r="D136" s="16"/>
      <c r="E136" s="11"/>
      <c r="F136" s="18"/>
      <c r="G136" s="7"/>
      <c r="H136" s="7"/>
      <c r="I136" s="10"/>
      <c r="J136" s="7"/>
      <c r="K136" s="1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 customHeight="1">
      <c r="A137" s="7"/>
      <c r="B137" s="7"/>
      <c r="C137" s="7"/>
      <c r="D137" s="16"/>
      <c r="E137" s="11"/>
      <c r="F137" s="18"/>
      <c r="G137" s="7"/>
      <c r="H137" s="7"/>
      <c r="I137" s="10"/>
      <c r="J137" s="7"/>
      <c r="K137" s="1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 customHeight="1">
      <c r="A138" s="7"/>
      <c r="B138" s="7"/>
      <c r="C138" s="7"/>
      <c r="D138" s="16"/>
      <c r="E138" s="11"/>
      <c r="F138" s="18"/>
      <c r="G138" s="7"/>
      <c r="H138" s="7"/>
      <c r="I138" s="10"/>
      <c r="J138" s="7"/>
      <c r="K138" s="1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 customHeight="1">
      <c r="A139" s="7"/>
      <c r="B139" s="7"/>
      <c r="C139" s="7"/>
      <c r="D139" s="16"/>
      <c r="E139" s="11"/>
      <c r="F139" s="18"/>
      <c r="G139" s="7"/>
      <c r="H139" s="7"/>
      <c r="I139" s="10"/>
      <c r="J139" s="7"/>
      <c r="K139" s="1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 customHeight="1">
      <c r="A140" s="7"/>
      <c r="B140" s="7"/>
      <c r="C140" s="7"/>
      <c r="D140" s="16"/>
      <c r="E140" s="11"/>
      <c r="F140" s="18"/>
      <c r="G140" s="7"/>
      <c r="H140" s="7"/>
      <c r="I140" s="10"/>
      <c r="J140" s="7"/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24" customHeight="1">
      <c r="A141" s="7"/>
      <c r="B141" s="7"/>
      <c r="C141" s="7"/>
      <c r="D141" s="16"/>
      <c r="E141" s="11"/>
      <c r="F141" s="18"/>
      <c r="G141" s="7"/>
      <c r="H141" s="7"/>
      <c r="I141" s="10"/>
      <c r="J141" s="7"/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 customHeight="1">
      <c r="A142" s="7"/>
      <c r="B142" s="7"/>
      <c r="C142" s="7"/>
      <c r="D142" s="16"/>
      <c r="E142" s="11"/>
      <c r="F142" s="18"/>
      <c r="G142" s="7"/>
      <c r="H142" s="7"/>
      <c r="I142" s="10"/>
      <c r="J142" s="7"/>
      <c r="K142" s="1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 customHeight="1">
      <c r="A143" s="1"/>
      <c r="B143" s="1"/>
      <c r="C143" s="1"/>
      <c r="D143" s="15"/>
      <c r="E143" s="2"/>
      <c r="F143" s="17"/>
      <c r="G143" s="1"/>
      <c r="H143" s="1"/>
      <c r="I143" s="3"/>
      <c r="J143" s="1"/>
      <c r="K143" s="3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 customHeight="1">
      <c r="A144" s="1"/>
      <c r="B144" s="1"/>
      <c r="C144" s="1"/>
      <c r="D144" s="15"/>
      <c r="E144" s="2"/>
      <c r="F144" s="17"/>
      <c r="G144" s="1"/>
      <c r="H144" s="1"/>
      <c r="I144" s="3"/>
      <c r="J144" s="1"/>
      <c r="K144" s="3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 customHeight="1">
      <c r="A145" s="1"/>
      <c r="B145" s="1"/>
      <c r="C145" s="1"/>
      <c r="D145" s="15"/>
      <c r="E145" s="2"/>
      <c r="F145" s="17"/>
      <c r="G145" s="1"/>
      <c r="H145" s="1"/>
      <c r="I145" s="3"/>
      <c r="J145" s="1"/>
      <c r="K145" s="3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 customHeight="1">
      <c r="A146" s="1"/>
      <c r="B146" s="1"/>
      <c r="C146" s="1"/>
      <c r="D146" s="15"/>
      <c r="E146" s="2"/>
      <c r="F146" s="17"/>
      <c r="G146" s="1"/>
      <c r="H146" s="1"/>
      <c r="I146" s="3"/>
      <c r="J146" s="1"/>
      <c r="K146" s="3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 customHeight="1">
      <c r="A147" s="1"/>
      <c r="B147" s="1"/>
      <c r="C147" s="1"/>
      <c r="D147" s="15"/>
      <c r="E147" s="2"/>
      <c r="F147" s="17"/>
      <c r="G147" s="1"/>
      <c r="H147" s="1"/>
      <c r="I147" s="3"/>
      <c r="J147" s="1"/>
      <c r="K147" s="3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 customHeight="1">
      <c r="A148" s="1"/>
      <c r="B148" s="1"/>
      <c r="C148" s="1"/>
      <c r="D148" s="15"/>
      <c r="E148" s="2"/>
      <c r="F148" s="17"/>
      <c r="G148" s="1"/>
      <c r="H148" s="1"/>
      <c r="I148" s="3"/>
      <c r="J148" s="1"/>
      <c r="K148" s="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 customHeight="1">
      <c r="A149" s="1"/>
      <c r="B149" s="1"/>
      <c r="C149" s="1"/>
      <c r="D149" s="15"/>
      <c r="E149" s="2"/>
      <c r="F149" s="17"/>
      <c r="G149" s="1"/>
      <c r="H149" s="1"/>
      <c r="I149" s="3"/>
      <c r="J149" s="1"/>
      <c r="K149" s="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 customHeight="1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 customHeight="1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1.25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 customHeight="1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 customHeight="1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 customHeight="1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 customHeight="1">
      <c r="A156" s="1"/>
      <c r="B156" s="1"/>
      <c r="C156" s="1"/>
      <c r="D156" s="15"/>
      <c r="E156" s="2"/>
      <c r="F156" s="17"/>
      <c r="G156" s="1"/>
      <c r="H156" s="1"/>
      <c r="I156" s="3"/>
      <c r="J156" s="1"/>
      <c r="K156" s="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 customHeight="1">
      <c r="A157" s="1"/>
      <c r="B157" s="1"/>
      <c r="C157" s="1"/>
      <c r="D157" s="15"/>
      <c r="E157" s="2"/>
      <c r="F157" s="17"/>
      <c r="G157" s="1"/>
      <c r="H157" s="1"/>
      <c r="I157" s="3"/>
      <c r="J157" s="1"/>
      <c r="K157" s="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 customHeight="1">
      <c r="A158" s="1"/>
      <c r="B158" s="1"/>
      <c r="C158" s="1"/>
      <c r="D158" s="15"/>
      <c r="E158" s="2"/>
      <c r="F158" s="17"/>
      <c r="G158" s="1"/>
      <c r="H158" s="1"/>
      <c r="I158" s="3"/>
      <c r="J158" s="1"/>
      <c r="K158" s="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24" customHeight="1">
      <c r="A159" s="1"/>
      <c r="B159" s="1"/>
      <c r="C159" s="1"/>
      <c r="D159" s="15"/>
      <c r="E159" s="2"/>
      <c r="F159" s="17"/>
      <c r="G159" s="1"/>
      <c r="H159" s="1"/>
      <c r="I159" s="3"/>
      <c r="J159" s="1"/>
      <c r="K159" s="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 customHeight="1">
      <c r="A160" s="1"/>
      <c r="B160" s="1"/>
      <c r="C160" s="1"/>
      <c r="D160" s="15"/>
      <c r="E160" s="2"/>
      <c r="F160" s="17"/>
      <c r="G160" s="1"/>
      <c r="H160" s="1"/>
      <c r="I160" s="3"/>
      <c r="J160" s="1"/>
      <c r="K160" s="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1.25">
      <c r="A161" s="1"/>
      <c r="B161" s="1"/>
      <c r="C161" s="1"/>
      <c r="D161" s="15"/>
      <c r="E161" s="2"/>
      <c r="F161" s="17"/>
      <c r="G161" s="1"/>
      <c r="H161" s="1"/>
      <c r="I161" s="3"/>
      <c r="J161" s="1"/>
      <c r="K161" s="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1.25">
      <c r="A162" s="1"/>
      <c r="B162" s="1"/>
      <c r="C162" s="1"/>
      <c r="D162" s="15"/>
      <c r="E162" s="2"/>
      <c r="F162" s="17"/>
      <c r="G162" s="1"/>
      <c r="H162" s="1"/>
      <c r="I162" s="3"/>
      <c r="J162" s="1"/>
      <c r="K162" s="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1.25">
      <c r="A163" s="1"/>
      <c r="B163" s="1"/>
      <c r="C163" s="1"/>
      <c r="D163" s="15"/>
      <c r="E163" s="2"/>
      <c r="F163" s="17"/>
      <c r="G163" s="1"/>
      <c r="H163" s="1"/>
      <c r="I163" s="3"/>
      <c r="J163" s="1"/>
      <c r="K163" s="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1.25">
      <c r="A164" s="1"/>
      <c r="B164" s="1"/>
      <c r="C164" s="1"/>
      <c r="D164" s="15"/>
      <c r="E164" s="2"/>
      <c r="F164" s="17"/>
      <c r="G164" s="1"/>
      <c r="H164" s="1"/>
      <c r="I164" s="3"/>
      <c r="J164" s="1"/>
      <c r="K164" s="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1.25">
      <c r="A165" s="1"/>
      <c r="B165" s="1"/>
      <c r="C165" s="1"/>
      <c r="D165" s="15"/>
      <c r="E165" s="2"/>
      <c r="F165" s="17"/>
      <c r="G165" s="1"/>
      <c r="H165" s="1"/>
      <c r="I165" s="3"/>
      <c r="J165" s="1"/>
      <c r="K165" s="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1.25">
      <c r="A166" s="1"/>
      <c r="B166" s="1"/>
      <c r="C166" s="1"/>
      <c r="D166" s="15"/>
      <c r="E166" s="2"/>
      <c r="F166" s="17"/>
      <c r="G166" s="1"/>
      <c r="H166" s="1"/>
      <c r="I166" s="3"/>
      <c r="J166" s="1"/>
      <c r="K166" s="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1.25">
      <c r="A167" s="1"/>
      <c r="B167" s="1"/>
      <c r="C167" s="1"/>
      <c r="D167" s="15"/>
      <c r="E167" s="2"/>
      <c r="F167" s="17"/>
      <c r="G167" s="1"/>
      <c r="H167" s="1"/>
      <c r="I167" s="3"/>
      <c r="J167" s="1"/>
      <c r="K167" s="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1.25">
      <c r="A168" s="1"/>
      <c r="B168" s="1"/>
      <c r="C168" s="1"/>
      <c r="D168" s="15"/>
      <c r="E168" s="2"/>
      <c r="F168" s="17"/>
      <c r="G168" s="1"/>
      <c r="H168" s="1"/>
      <c r="I168" s="3"/>
      <c r="J168" s="1"/>
      <c r="K168" s="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1.25">
      <c r="A169" s="1"/>
      <c r="B169" s="1"/>
      <c r="C169" s="1"/>
      <c r="D169" s="15"/>
      <c r="E169" s="2"/>
      <c r="F169" s="17"/>
      <c r="G169" s="1"/>
      <c r="H169" s="1"/>
      <c r="I169" s="3"/>
      <c r="J169" s="1"/>
      <c r="K169" s="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1.25">
      <c r="A170" s="1"/>
      <c r="B170" s="1"/>
      <c r="C170" s="1"/>
      <c r="D170" s="15"/>
      <c r="E170" s="2"/>
      <c r="F170" s="17"/>
      <c r="G170" s="1"/>
      <c r="H170" s="1"/>
      <c r="I170" s="3"/>
      <c r="J170" s="1"/>
      <c r="K170" s="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1.25">
      <c r="A171" s="1"/>
      <c r="B171" s="1"/>
      <c r="C171" s="1"/>
      <c r="D171" s="15"/>
      <c r="E171" s="2"/>
      <c r="F171" s="17"/>
      <c r="G171" s="1"/>
      <c r="H171" s="1"/>
      <c r="I171" s="3"/>
      <c r="J171" s="1"/>
      <c r="K171" s="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</sheetData>
  <sheetProtection/>
  <mergeCells count="5">
    <mergeCell ref="C4:G4"/>
    <mergeCell ref="A1:A8"/>
    <mergeCell ref="C3:K3"/>
    <mergeCell ref="C5:K5"/>
    <mergeCell ref="C6:K6"/>
  </mergeCells>
  <conditionalFormatting sqref="A126:K130 A68:A115 A48:A66 A46 A44 A42 A40 A38 A18 A20 A22 A24 A26 A28 A30 A36 A34 A32 A14:A16 B14:H125 J14:K125 I68:I125 C110:K110 D112:K112 I14:I66">
    <cfRule type="expression" priority="76" dxfId="1" stopIfTrue="1">
      <formula>MOD(ROW(),2)=0</formula>
    </cfRule>
  </conditionalFormatting>
  <conditionalFormatting sqref="A116:A125 A14:A112">
    <cfRule type="expression" priority="78" dxfId="0" stopIfTrue="1">
      <formula>MOD(ROW(),2)=0</formula>
    </cfRule>
  </conditionalFormatting>
  <printOptions horizontalCentered="1"/>
  <pageMargins left="0.5" right="0.5" top="0.5" bottom="0.5" header="0.25" footer="0.25"/>
  <pageSetup fitToHeight="2" fitToWidth="1" horizontalDpi="600" verticalDpi="600" orientation="portrait" scale="71" r:id="rId2"/>
  <headerFooter alignWithMargins="0">
    <oddFooter>&amp;R&amp;"Goudy Old Style,Regular"Page &amp;P of &amp;N</oddFooter>
  </headerFooter>
  <rowBreaks count="1" manualBreakCount="1">
    <brk id="1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2015-01-29T16:44:01Z</cp:lastPrinted>
  <dcterms:created xsi:type="dcterms:W3CDTF">2003-01-16T20:34:14Z</dcterms:created>
  <dcterms:modified xsi:type="dcterms:W3CDTF">2015-01-29T20:13:07Z</dcterms:modified>
  <cp:category/>
  <cp:version/>
  <cp:contentType/>
  <cp:contentStatus/>
</cp:coreProperties>
</file>