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8_{25F52488-47DE-4128-9F41-B0D1C97B7A7D}" xr6:coauthVersionLast="47" xr6:coauthVersionMax="47" xr10:uidLastSave="{00000000-0000-0000-0000-000000000000}"/>
  <bookViews>
    <workbookView xWindow="28680" yWindow="-120" windowWidth="29040" windowHeight="15720"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2" l="1"/>
  <c r="O21" i="2"/>
  <c r="O22" i="2"/>
  <c r="O19" i="2"/>
  <c r="O47" i="23"/>
  <c r="O46" i="23"/>
  <c r="O45" i="23"/>
  <c r="O44" i="23"/>
  <c r="O47" i="21"/>
  <c r="O46" i="21"/>
  <c r="O45" i="21"/>
  <c r="O44" i="21"/>
  <c r="O47" i="19"/>
  <c r="O46" i="19"/>
  <c r="O45" i="19"/>
  <c r="O44" i="19"/>
  <c r="O47" i="22"/>
  <c r="O46" i="22"/>
  <c r="O45" i="22"/>
  <c r="O44" i="22"/>
  <c r="L55" i="8"/>
  <c r="L35" i="22"/>
  <c r="L31" i="22"/>
  <c r="L34" i="22"/>
  <c r="L36" i="22"/>
  <c r="L37" i="22"/>
  <c r="L38" i="22"/>
  <c r="L43" i="22"/>
  <c r="L44" i="22"/>
  <c r="L46" i="22"/>
  <c r="L47" i="22"/>
  <c r="L49" i="22"/>
  <c r="P20" i="2" l="1"/>
  <c r="P21" i="2"/>
  <c r="P22" i="2"/>
  <c r="P19" i="2"/>
  <c r="B55" i="23"/>
  <c r="B55" i="21"/>
  <c r="B55" i="19"/>
  <c r="B55"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19"/>
  <c r="L49" i="21" s="1"/>
  <c r="L49" i="23" s="1"/>
  <c r="L47" i="19"/>
  <c r="L47" i="21" s="1"/>
  <c r="L47" i="23" s="1"/>
  <c r="L46" i="19"/>
  <c r="L46" i="21" s="1"/>
  <c r="L46" i="23" s="1"/>
  <c r="L44" i="19"/>
  <c r="L44" i="21" s="1"/>
  <c r="L44" i="23" s="1"/>
  <c r="L43" i="19"/>
  <c r="L43" i="21" s="1"/>
  <c r="L43" i="23" s="1"/>
  <c r="L42" i="22"/>
  <c r="L42" i="19" s="1"/>
  <c r="L42" i="21" s="1"/>
  <c r="L42" i="23" s="1"/>
  <c r="L41" i="22"/>
  <c r="L41" i="19" s="1"/>
  <c r="L41" i="21" s="1"/>
  <c r="L41" i="23" s="1"/>
  <c r="L38" i="19"/>
  <c r="L38" i="21" s="1"/>
  <c r="L38" i="23" s="1"/>
  <c r="L37" i="19"/>
  <c r="L37" i="21" s="1"/>
  <c r="L37" i="23" s="1"/>
  <c r="L36" i="19"/>
  <c r="L36" i="21" s="1"/>
  <c r="L36" i="23" s="1"/>
  <c r="L35" i="19"/>
  <c r="L35" i="21" s="1"/>
  <c r="L35" i="23" s="1"/>
  <c r="L34" i="19"/>
  <c r="L34" i="21" s="1"/>
  <c r="L34" i="23" s="1"/>
  <c r="L31" i="19"/>
  <c r="L31" i="21" s="1"/>
  <c r="L31" i="23" s="1"/>
  <c r="P18" i="22"/>
  <c r="Q18" i="22" s="1"/>
  <c r="P19" i="22"/>
  <c r="J18" i="22" s="1"/>
  <c r="P17" i="22"/>
  <c r="H18" i="22" s="1"/>
  <c r="F55" i="8"/>
  <c r="J18" i="8"/>
  <c r="I18" i="8"/>
  <c r="H18" i="8"/>
  <c r="Q19" i="8"/>
  <c r="Q18" i="8"/>
  <c r="Q17" i="8"/>
  <c r="F55" i="23" l="1"/>
  <c r="F55" i="22"/>
  <c r="F55" i="21"/>
  <c r="F55" i="19"/>
  <c r="P23" i="2"/>
  <c r="P17" i="19"/>
  <c r="H18" i="19" s="1"/>
  <c r="P19" i="19"/>
  <c r="Q19" i="19" s="1"/>
  <c r="P18" i="19"/>
  <c r="Q18" i="19" s="1"/>
  <c r="Q19" i="22"/>
  <c r="I18" i="22"/>
  <c r="Q17"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17" i="19"/>
  <c r="Q20" i="19" s="1"/>
  <c r="L18" i="19" s="1"/>
  <c r="I18" i="19"/>
  <c r="P18" i="21"/>
  <c r="J18" i="19"/>
  <c r="P19" i="21"/>
  <c r="Q20" i="22"/>
  <c r="L18" i="22" s="1"/>
  <c r="A45" i="24"/>
  <c r="A46" i="24" s="1"/>
  <c r="Q17" i="21" l="1"/>
  <c r="J18" i="21"/>
  <c r="P19" i="23"/>
  <c r="Q19" i="21"/>
  <c r="H18" i="21"/>
  <c r="Q18" i="21"/>
  <c r="P18" i="23"/>
  <c r="I18" i="21"/>
  <c r="H18" i="23"/>
  <c r="Q17"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Q18" i="23"/>
  <c r="J18" i="23"/>
  <c r="Q19"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55" i="22" s="1"/>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M22" i="8" s="1"/>
  <c r="L17" i="22"/>
  <c r="M17" i="22" s="1"/>
  <c r="L24" i="8" l="1"/>
  <c r="L17" i="19" l="1"/>
  <c r="M17" i="19" s="1"/>
  <c r="L55" i="19" s="1"/>
  <c r="L17" i="21"/>
  <c r="M17" i="21" s="1"/>
  <c r="L55" i="21" s="1"/>
  <c r="L51" i="8"/>
  <c r="I55" i="8" s="1"/>
  <c r="M22" i="21" l="1"/>
  <c r="L24" i="21" s="1"/>
  <c r="L51" i="21" s="1"/>
  <c r="I55" i="21" s="1"/>
  <c r="M22" i="19"/>
  <c r="L24" i="19" s="1"/>
  <c r="L51" i="19" s="1"/>
  <c r="I55" i="19" s="1"/>
  <c r="L57" i="8"/>
  <c r="L17" i="23"/>
  <c r="M17" i="23" s="1"/>
  <c r="L55" i="23" s="1"/>
  <c r="L57" i="19" l="1"/>
  <c r="M22" i="23"/>
  <c r="L24" i="23" s="1"/>
  <c r="L51" i="23" s="1"/>
  <c r="I55" i="23" s="1"/>
  <c r="M22" i="22"/>
  <c r="L8" i="22"/>
  <c r="M8" i="22" s="1"/>
  <c r="L9" i="2" l="1"/>
  <c r="L57" i="23"/>
  <c r="M13" i="22"/>
  <c r="L8" i="2" s="1"/>
  <c r="L24" i="22" l="1"/>
  <c r="L51" i="22" s="1"/>
  <c r="I55" i="22" s="1"/>
  <c r="L10" i="2" l="1"/>
  <c r="L25" i="2"/>
  <c r="L57" i="22" l="1"/>
  <c r="L57" i="21" l="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<sst xmlns="http://schemas.openxmlformats.org/spreadsheetml/2006/main" count="530" uniqueCount="143">
  <si>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</si>
  <si>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</si>
  <si>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</si>
  <si>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</si>
  <si>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</si>
  <si>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</si>
  <si>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</si>
  <si>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</si>
  <si>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</si>
  <si>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</si>
  <si>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</si>
  <si>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</si>
  <si>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</si>
  <si>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</si>
  <si>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</si>
  <si>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</si>
  <si>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</si>
  <si>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</si>
  <si>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</si>
  <si>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</si>
  <si>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</si>
  <si>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</si>
  <si>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</si>
  <si>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</si>
  <si>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</si>
  <si>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</si>
  <si>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</si>
  <si>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</si>
  <si>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</si>
  <si>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</si>
  <si>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</si>
  <si>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</si>
  <si>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</si>
  <si>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</si>
  <si>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</si>
  <si>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</si>
  <si>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</si>
  <si>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</si>
  <si>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</si>
  <si>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</si>
  <si>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</si>
  <si>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</si>
  <si>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</si>
  <si>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</si>
  <si>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</si>
  <si>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</si>
  <si>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</si>
  <si>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</si>
  <si>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</si>
  <si>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</si>
  <si>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</si>
  <si>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</si>
  <si>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</si>
  <si>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</si>
  <si>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</si>
  <si>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</si>
  <si>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</si>
  <si>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</si>
  <si>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</si>
  <si>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</si>
  <si>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</si>
  <si>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</si>
  <si>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</si>
  <si>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</si>
  <si>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</si>
  <si>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</si>
  <si>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</si>
  <si>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</si>
  <si>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</si>
  <si>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</si>
  <si>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</si>
  <si>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</si>
  <si>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</si>
  <si>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</si>
  <si>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</si>
  <si>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</si>
  <si>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</si>
  <si>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</si>
  <si>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</si>
  <si>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</si>
  <si>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</si>
  <si>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</si>
  <si>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</si>
  <si>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</si>
  <si>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</si>
  <si>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</si>
  <si>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</si>
  <si>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</si>
  <si>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</si>
  <si>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</si>
  <si>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</si>
  <si>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</si>
  <si>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</si>
  <si>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</si>
  <si>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</si>
  <si>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</si>
  <si>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</si>
  <si>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</si>
  <si>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</si>
  <si>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</si>
  <si>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</si>
  <si>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</si>
  <si>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</si>
  <si>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</si>
  <si>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</si>
  <si>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</si>
  <si>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</si>
  <si>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</si>
  <si>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</si>
  <si>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</si>
  <si>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</si>
  <si>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</si>
  <si>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</si>
  <si>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</si>
  <si>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</si>
  <si>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</si>
  <si>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</si>
  <si>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</si>
  <si>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</si>
  <si>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</si>
  <si>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Executive Director, Office of Sponsored Programs</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</si>
  <si>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</si>
  <si>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</si>
  <si>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</si>
  <si>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</si>
  <si>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</si>
  <si>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</si>
  <si>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</si>
  <si>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</si>
  <si>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</si>
  <si>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</si>
  <si>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</si>
  <si>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</si>
  <si>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</si>
  <si>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</si>
  <si>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</si>
  <si>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</si>
  <si>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</si>
  <si>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</si>
  <si>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</si>
  <si>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</si>
  <si>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</si>
  <si>
    <t>Subcontract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</si>
</sst>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81">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left" vertical="center" shrinkToFi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0" fontId="2" fillId="0" borderId="3" xfId="0" applyFont="1" applyBorder="1" applyAlignment="1">
      <alignment horizontal="left"/>
    </xf>
    <xf numFmtId="0" fontId="2" fillId="0" borderId="9" xfId="0" applyFont="1" applyBorder="1" applyAlignment="1">
      <alignment horizontal="left"/>
    </xf>
    <xf numFmtId="0" fontId="2" fillId="0" borderId="8" xfId="0" applyFont="1" applyBorder="1" applyAlignment="1">
      <alignment horizontal="left"/>
    </xf>
    <xf numFmtId="166" fontId="2" fillId="0" borderId="3" xfId="0" applyNumberFormat="1" applyFont="1" applyBorder="1" applyAlignment="1">
      <alignment horizontal="center"/>
    </xf>
    <xf numFmtId="166" fontId="2" fillId="0" borderId="8" xfId="0" applyNumberFormat="1" applyFont="1" applyBorder="1" applyAlignment="1">
      <alignment horizontal="center"/>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166" fontId="2" fillId="0" borderId="1" xfId="0" applyNumberFormat="1" applyFont="1" applyBorder="1" applyAlignment="1">
      <alignment horizontal="left"/>
    </xf>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0" fontId="2" fillId="0" borderId="1" xfId="0"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3" fillId="0" borderId="13"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43" xfId="0"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3" xfId="0" applyFont="1" applyBorder="1"/>
    <xf numFmtId="0" fontId="2" fillId="0" borderId="9" xfId="0" applyFont="1" applyBorder="1"/>
    <xf numFmtId="0" fontId="2" fillId="0" borderId="8" xfId="0" applyFont="1" applyBorder="1"/>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2" fillId="0" borderId="1" xfId="0" applyNumberFormat="1" applyFont="1" applyBorder="1" applyAlignment="1">
      <alignment horizontal="left"/>
    </xf>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167" fontId="2" fillId="0" borderId="3" xfId="0" applyNumberFormat="1" applyFont="1" applyBorder="1" applyAlignment="1">
      <alignment horizontal="center"/>
    </xf>
    <xf numFmtId="0" fontId="2" fillId="0" borderId="3" xfId="0" applyFont="1" applyBorder="1" applyAlignment="1">
      <alignment horizontal="center"/>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167" fontId="2" fillId="0" borderId="8" xfId="0" applyNumberFormat="1" applyFont="1" applyBorder="1" applyAlignment="1">
      <alignment horizontal="center"/>
    </xf>
    <xf numFmtId="0" fontId="3" fillId="0" borderId="35" xfId="0" applyFont="1" applyBorder="1" applyAlignment="1">
      <alignment horizontal="center" vertical="center"/>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0" fontId="14" fillId="2" borderId="45" xfId="0" applyFont="1" applyFill="1" applyBorder="1" applyAlignment="1">
      <alignment horizontal="center" vertical="center"/>
    </xf>
    <xf numFmtId="167" fontId="18" fillId="0" borderId="1" xfId="0" applyNumberFormat="1" applyFont="1" applyBorder="1" applyAlignment="1">
      <alignment horizontal="center"/>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6" fillId="0" borderId="1" xfId="0" applyFont="1" applyBorder="1" applyAlignment="1">
      <alignment horizontal="center" vertical="center" wrapText="1"/>
    </xf>
    <xf numFmtId="0" fontId="17" fillId="0" borderId="0" xfId="0" applyFont="1"/>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0" fontId="17" fillId="0" borderId="0" xfId="0" applyFont="1" applyAlignment="1">
      <alignment horizontal="center"/>
    </xf>
    <xf numFmtId="0" fontId="2" fillId="0" borderId="2" xfId="0" applyFont="1" applyBorder="1" applyAlignment="1">
      <alignment horizontal="center"/>
    </xf>
    <xf numFmtId="0" fontId="16" fillId="0" borderId="9" xfId="0" applyFont="1" applyBorder="1" applyAlignment="1">
      <alignment horizontal="left" vertical="center"/>
    </xf>
    <xf numFmtId="167" fontId="2" fillId="0" borderId="3" xfId="0" applyNumberFormat="1" applyFont="1" applyBorder="1" applyAlignment="1">
      <alignment horizontal="left"/>
    </xf>
    <xf numFmtId="167" fontId="2" fillId="0" borderId="8" xfId="0" applyNumberFormat="1" applyFont="1" applyBorder="1" applyAlignment="1">
      <alignment horizontal="left"/>
    </xf>
    <xf numFmtId="167" fontId="3" fillId="3" borderId="3" xfId="0" applyNumberFormat="1" applyFont="1" applyFill="1" applyBorder="1"/>
    <xf numFmtId="167" fontId="3" fillId="3" borderId="8" xfId="0" applyNumberFormat="1" applyFont="1" applyFill="1" applyBorder="1"/>
    <xf numFmtId="0" fontId="18" fillId="0" borderId="13" xfId="0" applyFont="1" applyBorder="1" applyAlignment="1">
      <alignment horizontal="center"/>
    </xf>
    <xf numFmtId="0" fontId="17" fillId="0" borderId="9" xfId="0" applyFont="1" applyBorder="1" applyAlignment="1">
      <alignment horizontal="center"/>
    </xf>
    <xf numFmtId="0" fontId="18" fillId="4" borderId="1" xfId="0" applyFont="1" applyFill="1" applyBorder="1" applyAlignment="1">
      <alignment horizontal="center"/>
    </xf>
    <xf numFmtId="0" fontId="19"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tabSelected="1" zoomScale="130" zoomScaleNormal="130" workbookViewId="0">
      <pane ySplit="1" topLeftCell="A2" activePane="bottomLeft" state="frozen"/>
      <selection pane="bottomLeft" activeCell="O3" sqref="O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202" t="s">
        <v>74</v>
      </c>
      <c r="B1" s="202"/>
      <c r="C1" s="202"/>
      <c r="D1" s="202"/>
      <c r="E1" s="202"/>
      <c r="F1" s="202"/>
      <c r="G1" s="202"/>
      <c r="H1" s="202"/>
      <c r="I1" s="202"/>
      <c r="J1" s="202"/>
      <c r="K1" s="202"/>
      <c r="L1" s="203" t="s">
        <v>0</v>
      </c>
      <c r="M1" s="203"/>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00"/>
      <c r="E2" s="200"/>
      <c r="F2" s="200"/>
      <c r="G2" s="200"/>
      <c r="H2" s="200"/>
      <c r="I2" s="200"/>
      <c r="J2" s="200"/>
      <c r="K2" s="200"/>
      <c r="L2" s="145"/>
      <c r="M2" s="146"/>
      <c r="O2" s="114"/>
    </row>
    <row r="3" spans="1:61" s="1" customFormat="1" ht="15" customHeight="1" x14ac:dyDescent="0.3">
      <c r="A3" s="1" t="s">
        <v>69</v>
      </c>
      <c r="C3" s="3"/>
      <c r="D3" s="204"/>
      <c r="E3" s="204"/>
      <c r="F3" s="204"/>
      <c r="G3" s="204"/>
      <c r="H3" s="204"/>
      <c r="I3" s="204"/>
      <c r="J3" s="204"/>
      <c r="K3" s="204"/>
      <c r="L3" s="145"/>
      <c r="M3" s="146"/>
    </row>
    <row r="4" spans="1:61" s="1" customFormat="1" ht="15" customHeight="1" thickBot="1" x14ac:dyDescent="0.35">
      <c r="A4" s="1" t="s">
        <v>50</v>
      </c>
      <c r="C4" s="3"/>
      <c r="D4" s="201" t="s">
        <v>76</v>
      </c>
      <c r="E4" s="201"/>
      <c r="F4" s="201"/>
      <c r="G4" s="201"/>
      <c r="H4" s="201"/>
      <c r="I4" s="201"/>
      <c r="J4" s="201"/>
      <c r="K4" s="201"/>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5</v>
      </c>
    </row>
    <row r="7" spans="1:61" s="11" customFormat="1" ht="26.2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158"/>
      <c r="C8" s="159"/>
      <c r="D8" s="158"/>
      <c r="E8" s="159"/>
      <c r="F8" s="29"/>
      <c r="G8" s="91"/>
      <c r="H8" s="104"/>
      <c r="I8" s="104"/>
      <c r="J8" s="104"/>
      <c r="K8" s="92"/>
      <c r="L8" s="93">
        <f>ROUND(PRODUCT(K8,R9),0)</f>
        <v>0</v>
      </c>
      <c r="M8" s="93">
        <f>SUM(K8,L8)</f>
        <v>0</v>
      </c>
      <c r="O8" s="160" t="s">
        <v>52</v>
      </c>
      <c r="P8" s="161"/>
      <c r="Q8" s="162"/>
      <c r="R8" s="71">
        <v>0</v>
      </c>
      <c r="S8" s="12"/>
      <c r="T8" s="12"/>
    </row>
    <row r="9" spans="1:61" s="1" customFormat="1" ht="12.9" customHeight="1" x14ac:dyDescent="0.3">
      <c r="A9" s="21">
        <v>2</v>
      </c>
      <c r="B9" s="158"/>
      <c r="C9" s="159"/>
      <c r="D9" s="158"/>
      <c r="E9" s="159"/>
      <c r="F9" s="29"/>
      <c r="G9" s="91"/>
      <c r="H9" s="104"/>
      <c r="I9" s="104"/>
      <c r="J9" s="104"/>
      <c r="K9" s="92"/>
      <c r="L9" s="93">
        <f>ROUND(PRODUCT(K9,R9),0)</f>
        <v>0</v>
      </c>
      <c r="M9" s="93">
        <f>SUM(K9,L9)</f>
        <v>0</v>
      </c>
      <c r="O9" s="155" t="s">
        <v>53</v>
      </c>
      <c r="P9" s="156"/>
      <c r="Q9" s="157"/>
      <c r="R9" s="72">
        <v>0.41</v>
      </c>
    </row>
    <row r="10" spans="1:61" s="1" customFormat="1" ht="12.9" customHeight="1" x14ac:dyDescent="0.3">
      <c r="A10" s="21">
        <v>3</v>
      </c>
      <c r="B10" s="158"/>
      <c r="C10" s="159"/>
      <c r="D10" s="158"/>
      <c r="E10" s="159"/>
      <c r="F10" s="29"/>
      <c r="G10" s="91"/>
      <c r="H10" s="104"/>
      <c r="I10" s="104"/>
      <c r="J10" s="104"/>
      <c r="K10" s="92"/>
      <c r="L10" s="93">
        <f>ROUND(PRODUCT(K10,R9),0)</f>
        <v>0</v>
      </c>
      <c r="M10" s="93">
        <f>SUM(K10,L10)</f>
        <v>0</v>
      </c>
      <c r="O10" s="155" t="s">
        <v>79</v>
      </c>
      <c r="P10" s="156"/>
      <c r="Q10" s="157"/>
      <c r="R10" s="72">
        <v>7.6499999999999999E-2</v>
      </c>
    </row>
    <row r="11" spans="1:61" s="1" customFormat="1" ht="12.9" customHeight="1" x14ac:dyDescent="0.3">
      <c r="A11" s="21">
        <v>4</v>
      </c>
      <c r="B11" s="158"/>
      <c r="C11" s="159"/>
      <c r="D11" s="158"/>
      <c r="E11" s="159"/>
      <c r="F11" s="29"/>
      <c r="G11" s="91"/>
      <c r="H11" s="104"/>
      <c r="I11" s="104"/>
      <c r="J11" s="104"/>
      <c r="K11" s="92"/>
      <c r="L11" s="93">
        <f>ROUND(PRODUCT(K11,R9),0)</f>
        <v>0</v>
      </c>
      <c r="M11" s="93">
        <f>SUM(K11,L11)</f>
        <v>0</v>
      </c>
      <c r="O11" s="155" t="s">
        <v>54</v>
      </c>
      <c r="P11" s="156"/>
      <c r="Q11" s="157"/>
      <c r="R11" s="72">
        <v>0.38</v>
      </c>
    </row>
    <row r="12" spans="1:61" s="1" customFormat="1" ht="12.9" customHeight="1" thickBot="1" x14ac:dyDescent="0.35">
      <c r="A12" s="21">
        <v>5</v>
      </c>
      <c r="B12" s="158"/>
      <c r="C12" s="159"/>
      <c r="D12" s="158"/>
      <c r="E12" s="159"/>
      <c r="F12" s="29"/>
      <c r="G12" s="91"/>
      <c r="H12" s="104"/>
      <c r="I12" s="104"/>
      <c r="J12" s="104"/>
      <c r="K12" s="92"/>
      <c r="L12" s="93">
        <f>ROUND(PRODUCT(K12,R9),0)</f>
        <v>0</v>
      </c>
      <c r="M12" s="93">
        <f>SUM(K12,L12)</f>
        <v>0</v>
      </c>
      <c r="O12" s="152" t="s">
        <v>55</v>
      </c>
      <c r="P12" s="153"/>
      <c r="Q12" s="154"/>
      <c r="R12" s="73" t="s">
        <v>127</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row>
    <row r="17" spans="1:23" s="1" customFormat="1" ht="12.9" customHeight="1" x14ac:dyDescent="0.3">
      <c r="A17" s="21"/>
      <c r="B17" s="163" t="s">
        <v>77</v>
      </c>
      <c r="C17" s="163"/>
      <c r="D17" s="163"/>
      <c r="E17" s="163"/>
      <c r="F17" s="163"/>
      <c r="G17" s="163"/>
      <c r="H17" s="105"/>
      <c r="I17" s="105"/>
      <c r="J17" s="105"/>
      <c r="K17" s="92"/>
      <c r="L17" s="93">
        <f>ROUND(PRODUCT(K17,R9),0)</f>
        <v>0</v>
      </c>
      <c r="M17" s="93">
        <f>SUM(K17,L17)</f>
        <v>0</v>
      </c>
      <c r="O17" s="122" t="s">
        <v>121</v>
      </c>
      <c r="P17" s="124"/>
      <c r="Q17" s="93">
        <f>(P17/12)*2162</f>
        <v>0</v>
      </c>
    </row>
    <row r="18" spans="1:23" s="1" customFormat="1" ht="12.9" customHeight="1" x14ac:dyDescent="0.3">
      <c r="A18" s="21"/>
      <c r="B18" s="163" t="s">
        <v>34</v>
      </c>
      <c r="C18" s="163"/>
      <c r="D18" s="163"/>
      <c r="E18" s="163"/>
      <c r="F18" s="163"/>
      <c r="G18" s="163"/>
      <c r="H18" s="127">
        <f>P17</f>
        <v>0</v>
      </c>
      <c r="I18" s="127">
        <f>P18</f>
        <v>0</v>
      </c>
      <c r="J18" s="127">
        <f>P19</f>
        <v>0</v>
      </c>
      <c r="K18" s="126"/>
      <c r="L18" s="93">
        <f>Q20</f>
        <v>0</v>
      </c>
      <c r="M18" s="93">
        <f>K18+L18</f>
        <v>0</v>
      </c>
      <c r="O18" s="122" t="s">
        <v>122</v>
      </c>
      <c r="P18" s="124"/>
      <c r="Q18" s="93">
        <f>(P18/9)*1730</f>
        <v>0</v>
      </c>
    </row>
    <row r="19" spans="1:23" s="1" customFormat="1" ht="12.9" customHeight="1" x14ac:dyDescent="0.3">
      <c r="A19" s="21"/>
      <c r="B19" s="163" t="s">
        <v>35</v>
      </c>
      <c r="C19" s="163"/>
      <c r="D19" s="163"/>
      <c r="E19" s="163"/>
      <c r="F19" s="163"/>
      <c r="G19" s="163"/>
      <c r="H19" s="105"/>
      <c r="I19" s="105"/>
      <c r="J19" s="105"/>
      <c r="K19" s="92"/>
      <c r="L19" s="93">
        <v>0</v>
      </c>
      <c r="M19" s="93">
        <f>K19</f>
        <v>0</v>
      </c>
      <c r="O19" s="122" t="s">
        <v>123</v>
      </c>
      <c r="P19" s="124"/>
      <c r="Q19" s="93">
        <f>(P19/3)*432</f>
        <v>0</v>
      </c>
    </row>
    <row r="20" spans="1:23" s="1" customFormat="1" ht="12.9" customHeight="1" x14ac:dyDescent="0.3">
      <c r="A20" s="21"/>
      <c r="B20" s="163" t="s">
        <v>36</v>
      </c>
      <c r="C20" s="163"/>
      <c r="D20" s="163"/>
      <c r="E20" s="163"/>
      <c r="F20" s="163"/>
      <c r="G20" s="163"/>
      <c r="H20" s="105"/>
      <c r="I20" s="105"/>
      <c r="J20" s="105"/>
      <c r="K20" s="92"/>
      <c r="L20" s="93">
        <f>ROUND(PRODUCT(K20,R9),0)</f>
        <v>0</v>
      </c>
      <c r="M20" s="93">
        <f>SUM(K20,L20)</f>
        <v>0</v>
      </c>
      <c r="Q20" s="93">
        <f>SUM(Q17:Q19)</f>
        <v>0</v>
      </c>
    </row>
    <row r="21" spans="1:23" s="1" customFormat="1" ht="12.9" customHeight="1" x14ac:dyDescent="0.3">
      <c r="A21" s="21"/>
      <c r="B21" s="163" t="s">
        <v>48</v>
      </c>
      <c r="C21" s="163"/>
      <c r="D21" s="163"/>
      <c r="E21" s="163"/>
      <c r="F21" s="163"/>
      <c r="G21" s="163"/>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150" t="s">
        <v>51</v>
      </c>
      <c r="P23" s="151"/>
      <c r="Q23" s="63"/>
      <c r="R23" s="63"/>
      <c r="S23" s="63"/>
      <c r="T23" s="63"/>
      <c r="U23" s="99"/>
      <c r="V23" s="113"/>
    </row>
    <row r="24" spans="1:23" s="1" customFormat="1" ht="12.9" customHeight="1" thickBot="1" x14ac:dyDescent="0.35">
      <c r="A24" s="2"/>
      <c r="B24" s="208" t="s">
        <v>37</v>
      </c>
      <c r="C24" s="198"/>
      <c r="D24" s="198"/>
      <c r="E24" s="198"/>
      <c r="F24" s="198"/>
      <c r="G24" s="198"/>
      <c r="H24" s="198"/>
      <c r="I24" s="198"/>
      <c r="J24" s="198"/>
      <c r="K24" s="209"/>
      <c r="L24" s="174">
        <f>SUM(M13,M22)</f>
        <v>0</v>
      </c>
      <c r="M24" s="175"/>
      <c r="O24" s="64" t="s">
        <v>113</v>
      </c>
      <c r="P24" s="65"/>
      <c r="Q24" s="65"/>
      <c r="R24" s="65"/>
      <c r="S24" s="65"/>
      <c r="T24" s="65"/>
      <c r="U24" s="100"/>
      <c r="V24" s="101"/>
      <c r="W24" s="11"/>
    </row>
    <row r="25" spans="1:23" s="1" customFormat="1" ht="12.9" customHeight="1" x14ac:dyDescent="0.3">
      <c r="A25" s="19" t="s">
        <v>63</v>
      </c>
      <c r="B25" s="176" t="s">
        <v>117</v>
      </c>
      <c r="C25" s="177"/>
      <c r="D25" s="177"/>
      <c r="E25" s="177"/>
      <c r="F25" s="177"/>
      <c r="G25" s="177"/>
      <c r="H25" s="177"/>
      <c r="I25" s="177"/>
      <c r="J25" s="177"/>
      <c r="K25" s="178"/>
      <c r="L25" s="179" t="s">
        <v>8</v>
      </c>
      <c r="M25" s="180"/>
      <c r="O25" s="64" t="s">
        <v>114</v>
      </c>
      <c r="P25" s="65"/>
      <c r="Q25" s="65"/>
      <c r="R25" s="65"/>
      <c r="S25" s="65"/>
      <c r="T25" s="65"/>
      <c r="U25" s="100"/>
      <c r="V25" s="101"/>
    </row>
    <row r="26" spans="1:23" s="1" customFormat="1" ht="12.9" customHeight="1" x14ac:dyDescent="0.3">
      <c r="A26" s="18">
        <v>1</v>
      </c>
      <c r="B26" s="169"/>
      <c r="C26" s="170"/>
      <c r="D26" s="170"/>
      <c r="E26" s="170"/>
      <c r="F26" s="170"/>
      <c r="G26" s="170"/>
      <c r="H26" s="170"/>
      <c r="I26" s="170"/>
      <c r="J26" s="170"/>
      <c r="K26" s="171"/>
      <c r="L26" s="172">
        <v>0</v>
      </c>
      <c r="M26" s="173"/>
      <c r="O26" s="64" t="s">
        <v>115</v>
      </c>
      <c r="P26" s="65"/>
      <c r="Q26" s="65"/>
      <c r="R26" s="65"/>
      <c r="S26" s="65"/>
      <c r="T26" s="65"/>
      <c r="U26" s="100"/>
      <c r="V26" s="101"/>
    </row>
    <row r="27" spans="1:23" s="1" customFormat="1" ht="12.9" customHeight="1" x14ac:dyDescent="0.3">
      <c r="A27" s="18">
        <v>2</v>
      </c>
      <c r="B27" s="169"/>
      <c r="C27" s="170"/>
      <c r="D27" s="170"/>
      <c r="E27" s="170"/>
      <c r="F27" s="170"/>
      <c r="G27" s="170"/>
      <c r="H27" s="170"/>
      <c r="I27" s="170"/>
      <c r="J27" s="170"/>
      <c r="K27" s="171"/>
      <c r="L27" s="172">
        <v>0</v>
      </c>
      <c r="M27" s="173"/>
      <c r="O27" s="64" t="s">
        <v>109</v>
      </c>
      <c r="P27" s="65"/>
      <c r="Q27" s="65"/>
      <c r="R27" s="65"/>
      <c r="S27" s="65"/>
      <c r="T27" s="65"/>
      <c r="U27" s="100"/>
      <c r="V27" s="101"/>
    </row>
    <row r="28" spans="1:23" s="1" customFormat="1" ht="12.9" customHeight="1" x14ac:dyDescent="0.3">
      <c r="A28" s="137"/>
      <c r="B28" s="176" t="s">
        <v>11</v>
      </c>
      <c r="C28" s="177"/>
      <c r="D28" s="177"/>
      <c r="E28" s="177"/>
      <c r="F28" s="177"/>
      <c r="G28" s="177"/>
      <c r="H28" s="177"/>
      <c r="I28" s="177"/>
      <c r="J28" s="177"/>
      <c r="K28" s="178"/>
      <c r="L28" s="167">
        <f>SUM(L26:M27)</f>
        <v>0</v>
      </c>
      <c r="M28" s="168"/>
      <c r="O28" s="64" t="s">
        <v>116</v>
      </c>
      <c r="P28" s="65"/>
      <c r="Q28" s="65"/>
      <c r="R28" s="65"/>
      <c r="S28" s="65"/>
      <c r="T28" s="65"/>
      <c r="U28" s="100"/>
      <c r="V28" s="101"/>
    </row>
    <row r="29" spans="1:23" s="1" customFormat="1" ht="12.9" customHeight="1" x14ac:dyDescent="0.3">
      <c r="A29" s="19" t="s">
        <v>64</v>
      </c>
      <c r="B29" s="176" t="s">
        <v>12</v>
      </c>
      <c r="C29" s="177"/>
      <c r="D29" s="177"/>
      <c r="E29" s="177"/>
      <c r="F29" s="177"/>
      <c r="G29" s="177"/>
      <c r="H29" s="177"/>
      <c r="I29" s="177"/>
      <c r="J29" s="177"/>
      <c r="K29" s="178"/>
      <c r="L29" s="181"/>
      <c r="M29" s="182"/>
      <c r="O29" s="64" t="s">
        <v>73</v>
      </c>
      <c r="P29" s="65"/>
      <c r="Q29" s="65"/>
      <c r="R29" s="65"/>
      <c r="S29" s="65"/>
      <c r="T29" s="65"/>
      <c r="U29" s="100"/>
      <c r="V29" s="101"/>
    </row>
    <row r="30" spans="1:23" s="1" customFormat="1" ht="12.9" customHeight="1" thickBot="1" x14ac:dyDescent="0.35">
      <c r="A30" s="18">
        <v>1</v>
      </c>
      <c r="B30" s="169" t="s">
        <v>56</v>
      </c>
      <c r="C30" s="170"/>
      <c r="D30" s="170"/>
      <c r="E30" s="170"/>
      <c r="F30" s="170"/>
      <c r="G30" s="170"/>
      <c r="H30" s="170"/>
      <c r="I30" s="170"/>
      <c r="J30" s="170"/>
      <c r="K30" s="171"/>
      <c r="L30" s="172">
        <v>0</v>
      </c>
      <c r="M30" s="173"/>
      <c r="O30" s="66" t="s">
        <v>125</v>
      </c>
      <c r="P30" s="67"/>
      <c r="Q30" s="67"/>
      <c r="R30" s="67"/>
      <c r="S30" s="67"/>
      <c r="T30" s="67"/>
      <c r="U30" s="102"/>
      <c r="V30" s="103"/>
    </row>
    <row r="31" spans="1:23" s="1" customFormat="1" ht="12.9" customHeight="1" x14ac:dyDescent="0.3">
      <c r="A31" s="18">
        <v>2</v>
      </c>
      <c r="B31" s="169" t="s">
        <v>57</v>
      </c>
      <c r="C31" s="170"/>
      <c r="D31" s="170"/>
      <c r="E31" s="170"/>
      <c r="F31" s="170"/>
      <c r="G31" s="170"/>
      <c r="H31" s="170"/>
      <c r="I31" s="170"/>
      <c r="J31" s="170"/>
      <c r="K31" s="171"/>
      <c r="L31" s="172">
        <v>0</v>
      </c>
      <c r="M31" s="173"/>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6"/>
      <c r="M33" s="187"/>
    </row>
    <row r="34" spans="1:18" s="1" customFormat="1" ht="12.9" customHeight="1" x14ac:dyDescent="0.3">
      <c r="A34" s="18">
        <v>1</v>
      </c>
      <c r="B34" s="169" t="s">
        <v>58</v>
      </c>
      <c r="C34" s="170"/>
      <c r="D34" s="170"/>
      <c r="E34" s="170"/>
      <c r="F34" s="170"/>
      <c r="G34" s="170"/>
      <c r="H34" s="170"/>
      <c r="I34" s="170"/>
      <c r="J34" s="170"/>
      <c r="K34" s="171"/>
      <c r="L34" s="172">
        <v>0</v>
      </c>
      <c r="M34" s="173"/>
    </row>
    <row r="35" spans="1:18" s="1" customFormat="1" ht="12.9" customHeight="1" x14ac:dyDescent="0.3">
      <c r="A35" s="18">
        <v>2</v>
      </c>
      <c r="B35" s="169" t="s">
        <v>59</v>
      </c>
      <c r="C35" s="170"/>
      <c r="D35" s="170"/>
      <c r="E35" s="170"/>
      <c r="F35" s="170"/>
      <c r="G35" s="170"/>
      <c r="H35" s="170"/>
      <c r="I35" s="170"/>
      <c r="J35" s="170"/>
      <c r="K35" s="171"/>
      <c r="L35" s="172">
        <v>0</v>
      </c>
      <c r="M35" s="173"/>
    </row>
    <row r="36" spans="1:18" s="1" customFormat="1" ht="12.9" customHeight="1" x14ac:dyDescent="0.3">
      <c r="A36" s="18">
        <v>3</v>
      </c>
      <c r="B36" s="169" t="s">
        <v>12</v>
      </c>
      <c r="C36" s="170"/>
      <c r="D36" s="170"/>
      <c r="E36" s="170"/>
      <c r="F36" s="170"/>
      <c r="G36" s="170"/>
      <c r="H36" s="170"/>
      <c r="I36" s="170"/>
      <c r="J36" s="170"/>
      <c r="K36" s="171"/>
      <c r="L36" s="172">
        <v>0</v>
      </c>
      <c r="M36" s="173"/>
    </row>
    <row r="37" spans="1:18" s="1" customFormat="1" ht="12.9" customHeight="1" x14ac:dyDescent="0.3">
      <c r="A37" s="18">
        <v>4</v>
      </c>
      <c r="B37" s="169" t="s">
        <v>60</v>
      </c>
      <c r="C37" s="170"/>
      <c r="D37" s="170"/>
      <c r="E37" s="170"/>
      <c r="F37" s="170"/>
      <c r="G37" s="170"/>
      <c r="H37" s="170"/>
      <c r="I37" s="170"/>
      <c r="J37" s="170"/>
      <c r="K37" s="171"/>
      <c r="L37" s="172">
        <v>0</v>
      </c>
      <c r="M37" s="173"/>
    </row>
    <row r="38" spans="1:18" s="1" customFormat="1" ht="12.9" customHeight="1" x14ac:dyDescent="0.3">
      <c r="A38" s="18">
        <v>5</v>
      </c>
      <c r="B38" s="169" t="s">
        <v>48</v>
      </c>
      <c r="C38" s="170"/>
      <c r="D38" s="170"/>
      <c r="E38" s="170"/>
      <c r="F38" s="170"/>
      <c r="G38" s="170"/>
      <c r="H38" s="170"/>
      <c r="I38" s="170"/>
      <c r="J38" s="170"/>
      <c r="K38" s="171"/>
      <c r="L38" s="172">
        <v>0</v>
      </c>
      <c r="M38" s="173"/>
    </row>
    <row r="39" spans="1:18" s="1" customFormat="1" ht="12.9" customHeight="1" x14ac:dyDescent="0.3">
      <c r="A39" s="137"/>
      <c r="B39" s="176"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172">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172">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172">
        <v>0</v>
      </c>
      <c r="M43" s="173"/>
      <c r="P43" s="191" t="s">
        <v>100</v>
      </c>
      <c r="Q43" s="191"/>
      <c r="R43" s="6" t="s">
        <v>29</v>
      </c>
    </row>
    <row r="44" spans="1:18" s="1" customFormat="1" ht="12.9" customHeight="1" x14ac:dyDescent="0.3">
      <c r="A44" s="18">
        <v>4</v>
      </c>
      <c r="B44" s="169" t="s">
        <v>20</v>
      </c>
      <c r="C44" s="170"/>
      <c r="D44" s="170"/>
      <c r="E44" s="170"/>
      <c r="F44" s="170"/>
      <c r="G44" s="170"/>
      <c r="H44" s="170"/>
      <c r="I44" s="170"/>
      <c r="J44" s="170"/>
      <c r="K44" s="171"/>
      <c r="L44" s="172">
        <v>0</v>
      </c>
      <c r="M44" s="173"/>
      <c r="O44" s="43" t="s">
        <v>30</v>
      </c>
      <c r="P44" s="183"/>
      <c r="Q44" s="183"/>
      <c r="R44" s="109">
        <f>IF(P44&gt;=25000,25000,P44)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
        <v>31</v>
      </c>
      <c r="P45" s="183"/>
      <c r="Q45" s="183"/>
      <c r="R45" s="109">
        <f t="shared" ref="R45:R47" si="0">IF(P45&gt;=25000,25000,P45)</f>
        <v>0</v>
      </c>
    </row>
    <row r="46" spans="1:18" s="1" customFormat="1" ht="12.9" customHeight="1" x14ac:dyDescent="0.3">
      <c r="A46" s="18">
        <v>6</v>
      </c>
      <c r="B46" s="169" t="s">
        <v>22</v>
      </c>
      <c r="C46" s="170"/>
      <c r="D46" s="170"/>
      <c r="E46" s="170"/>
      <c r="F46" s="170"/>
      <c r="G46" s="170"/>
      <c r="H46" s="170"/>
      <c r="I46" s="170"/>
      <c r="J46" s="170"/>
      <c r="K46" s="171"/>
      <c r="L46" s="172">
        <v>0</v>
      </c>
      <c r="M46" s="173"/>
      <c r="O46" s="43" t="s">
        <v>32</v>
      </c>
      <c r="P46" s="183"/>
      <c r="Q46" s="183"/>
      <c r="R46" s="109">
        <f t="shared" si="0"/>
        <v>0</v>
      </c>
    </row>
    <row r="47" spans="1:18" s="1" customFormat="1" ht="12.9" customHeight="1" x14ac:dyDescent="0.3">
      <c r="A47" s="18">
        <v>7</v>
      </c>
      <c r="B47" s="169" t="s">
        <v>61</v>
      </c>
      <c r="C47" s="170"/>
      <c r="D47" s="170"/>
      <c r="E47" s="170"/>
      <c r="F47" s="170"/>
      <c r="G47" s="170"/>
      <c r="H47" s="170"/>
      <c r="I47" s="170"/>
      <c r="J47" s="170"/>
      <c r="K47" s="171"/>
      <c r="L47" s="172">
        <v>0</v>
      </c>
      <c r="M47" s="173"/>
      <c r="O47" s="42" t="s">
        <v>33</v>
      </c>
      <c r="P47" s="183"/>
      <c r="Q47" s="183"/>
      <c r="R47" s="109">
        <f t="shared" si="0"/>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172">
        <v>0</v>
      </c>
      <c r="M49" s="173"/>
    </row>
    <row r="50" spans="1:21" s="1" customFormat="1" ht="12.9" customHeight="1" x14ac:dyDescent="0.3">
      <c r="A50" s="62"/>
      <c r="B50" s="205" t="s">
        <v>16</v>
      </c>
      <c r="C50" s="206"/>
      <c r="D50" s="206"/>
      <c r="E50" s="206"/>
      <c r="F50" s="206"/>
      <c r="G50" s="206"/>
      <c r="H50" s="206"/>
      <c r="I50" s="206"/>
      <c r="J50" s="206"/>
      <c r="K50" s="207"/>
      <c r="L50" s="167">
        <f>SUM(L41:M49)</f>
        <v>0</v>
      </c>
      <c r="M50" s="168"/>
    </row>
    <row r="51" spans="1:21" s="1" customFormat="1" ht="12.9" customHeight="1" x14ac:dyDescent="0.3">
      <c r="A51" s="143" t="s">
        <v>87</v>
      </c>
      <c r="B51" s="176" t="s">
        <v>134</v>
      </c>
      <c r="C51" s="177"/>
      <c r="D51" s="177"/>
      <c r="E51" s="177"/>
      <c r="F51" s="177"/>
      <c r="G51" s="177"/>
      <c r="H51" s="177"/>
      <c r="I51" s="177"/>
      <c r="J51" s="177"/>
      <c r="K51" s="178"/>
      <c r="L51" s="184">
        <f>SUM(L24,L28,L32,L39,L50)</f>
        <v>0</v>
      </c>
      <c r="M51" s="185"/>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136</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29" t="s">
        <v>81</v>
      </c>
      <c r="C55" s="130"/>
      <c r="D55" s="130"/>
      <c r="E55" s="131"/>
      <c r="F55" s="190">
        <f>IF(R12="Research On-Campus",0.5,IF(R12="Off-Campus",0.26,IF(R12="Research State On-Campus",0.26,IF(R12="Instruction On-Campus",0.49,IF(R12="Instruction State On-Campus",0.26,IF(R12="Public Service On-Campus",0.35,IF(R12="Public Service State On-Campus",0.26,IF(R12="Other",R13))))))))</f>
        <v>0.5</v>
      </c>
      <c r="G55" s="191"/>
      <c r="H55" s="191"/>
      <c r="I55" s="192">
        <f>IF(B55="Modified Total Direct Costs (MTDC)",SUM(L51+R48-L45-(L28+L48+L39)),IF(B55="Total Direct Costs (TDC)",L51,IF(B55="Salaries &amp; Wages (S&amp;W)",(K8+K9+K10+K11+K12+K17+K18+K19+K20+K21),IF(B55="Salaries, Wages, and Fringe Benefits (SW&amp;F)",L24,IF(B55="Other",F55)))))</f>
        <v>0</v>
      </c>
      <c r="J55" s="193"/>
      <c r="K55" s="173"/>
      <c r="L55" s="167">
        <f>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68"/>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138</v>
      </c>
      <c r="B57" s="198" t="s">
        <v>137</v>
      </c>
      <c r="C57" s="198"/>
      <c r="D57" s="198"/>
      <c r="E57" s="198"/>
      <c r="F57" s="198"/>
      <c r="G57" s="198"/>
      <c r="H57" s="198"/>
      <c r="I57" s="198"/>
      <c r="J57" s="198"/>
      <c r="K57" s="198"/>
      <c r="L57" s="188">
        <f>SUM(L51,L55)</f>
        <v>0</v>
      </c>
      <c r="M57" s="189"/>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P45:Q45"/>
    <mergeCell ref="P46:Q46"/>
    <mergeCell ref="L51:M51"/>
    <mergeCell ref="L49:M49"/>
    <mergeCell ref="B33:K33"/>
    <mergeCell ref="L33:M33"/>
    <mergeCell ref="B36:K36"/>
    <mergeCell ref="L36:M36"/>
    <mergeCell ref="B37:K37"/>
    <mergeCell ref="L37:M37"/>
    <mergeCell ref="B38:K38"/>
    <mergeCell ref="L38:M38"/>
    <mergeCell ref="B29:K29"/>
    <mergeCell ref="L29:M29"/>
    <mergeCell ref="B30:K30"/>
    <mergeCell ref="L30:M30"/>
    <mergeCell ref="L32:M32"/>
    <mergeCell ref="B34:K34"/>
    <mergeCell ref="L34:M34"/>
    <mergeCell ref="B35:K35"/>
    <mergeCell ref="L35:M35"/>
    <mergeCell ref="B31:K31"/>
    <mergeCell ref="L31:M31"/>
    <mergeCell ref="B7:C7"/>
    <mergeCell ref="B8:C8"/>
    <mergeCell ref="B9:C9"/>
    <mergeCell ref="B10:C10"/>
    <mergeCell ref="B11:C11"/>
    <mergeCell ref="D12:E12"/>
    <mergeCell ref="B20:G20"/>
    <mergeCell ref="D7:E7"/>
    <mergeCell ref="L28:M28"/>
    <mergeCell ref="B27:K27"/>
    <mergeCell ref="L27:M27"/>
    <mergeCell ref="L24:M24"/>
    <mergeCell ref="B25:K25"/>
    <mergeCell ref="L25:M25"/>
    <mergeCell ref="B26:K26"/>
    <mergeCell ref="L26:M26"/>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B19:G19"/>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20"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35" t="s">
        <v>74</v>
      </c>
      <c r="B1" s="235"/>
      <c r="C1" s="235"/>
      <c r="D1" s="235"/>
      <c r="E1" s="235"/>
      <c r="F1" s="235"/>
      <c r="G1" s="235"/>
      <c r="H1" s="235"/>
      <c r="I1" s="235"/>
      <c r="J1" s="235"/>
      <c r="K1" s="235"/>
      <c r="L1" s="236" t="s">
        <v>105</v>
      </c>
      <c r="M1" s="23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IF(ISBLANK('YR1'!$O$6),"",(IF('YR1'!$O$6&gt;1,(IF(ISBLANK('YR1'!D2),"",'YR1'!D2)),"")))</f>
        <v/>
      </c>
      <c r="E2" s="237"/>
      <c r="F2" s="237"/>
      <c r="G2" s="237"/>
      <c r="H2" s="237"/>
      <c r="I2" s="237"/>
      <c r="J2" s="237"/>
      <c r="K2" s="237"/>
      <c r="M2" s="232"/>
      <c r="O2" s="115"/>
    </row>
    <row r="3" spans="1:61" s="1" customFormat="1" ht="15" customHeight="1" x14ac:dyDescent="0.3">
      <c r="A3" s="1" t="s">
        <v>69</v>
      </c>
      <c r="C3" s="3"/>
      <c r="D3" s="196" t="str">
        <f>IF(ISBLANK('YR1'!$O$6),"",(IF('YR1'!$O$6&gt;1,(IF(ISBLANK('YR1'!D3),"",'YR1'!D3)),"")))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IF(ISBLANK('YR1'!$O$6),"",(IF('YR1'!$O$6&gt;1,(IF(ISBLANK('YR1'!B8),"",'YR1'!B8)),"")))</f>
        <v/>
      </c>
      <c r="C8" s="234"/>
      <c r="D8" s="233" t="str">
        <f>IF(ISBLANK('YR1'!$O$6),"",(IF('YR1'!$O$6&gt;1,(IF(ISBLANK('YR1'!D8),"",'YR1'!D8)),"")))</f>
        <v/>
      </c>
      <c r="E8" s="234"/>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19" t="s">
        <v>52</v>
      </c>
      <c r="P8" s="220"/>
      <c r="Q8" s="220"/>
      <c r="R8" s="75">
        <f>'YR1'!R8</f>
        <v>0</v>
      </c>
      <c r="S8" s="12"/>
      <c r="T8" s="12"/>
    </row>
    <row r="9" spans="1:61" s="1" customFormat="1" ht="12.9" customHeight="1" x14ac:dyDescent="0.3">
      <c r="A9" s="21">
        <v>2</v>
      </c>
      <c r="B9" s="233" t="str">
        <f>IF(ISBLANK('YR1'!$O$6),"",(IF('YR1'!$O$6&gt;1,(IF(ISBLANK('YR1'!B9),"",'YR1'!B9)),"")))</f>
        <v/>
      </c>
      <c r="C9" s="234"/>
      <c r="D9" s="233" t="str">
        <f>IF(ISBLANK('YR1'!$O$6),"",(IF('YR1'!$O$6&gt;1,(IF(ISBLANK('YR1'!D9),"",'YR1'!D9)),"")))</f>
        <v/>
      </c>
      <c r="E9" s="234"/>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15" t="s">
        <v>53</v>
      </c>
      <c r="P9" s="216"/>
      <c r="Q9" s="216"/>
      <c r="R9" s="76">
        <f>'YR1'!R9</f>
        <v>0.41</v>
      </c>
    </row>
    <row r="10" spans="1:61" s="1" customFormat="1" ht="12.9" customHeight="1" x14ac:dyDescent="0.3">
      <c r="A10" s="21">
        <v>3</v>
      </c>
      <c r="B10" s="233" t="str">
        <f>IF(ISBLANK('YR1'!$O$6),"",(IF('YR1'!$O$6&gt;1,(IF(ISBLANK('YR1'!B10),"",'YR1'!B10)),"")))</f>
        <v/>
      </c>
      <c r="C10" s="234"/>
      <c r="D10" s="233" t="str">
        <f>IF(ISBLANK('YR1'!$O$6),"",(IF('YR1'!$O$6&gt;1,(IF(ISBLANK('YR1'!D10),"",'YR1'!D10)),"")))</f>
        <v/>
      </c>
      <c r="E10" s="234"/>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15" t="s">
        <v>79</v>
      </c>
      <c r="P10" s="216"/>
      <c r="Q10" s="216"/>
      <c r="R10" s="76">
        <f>'YR1'!R10</f>
        <v>7.6499999999999999E-2</v>
      </c>
    </row>
    <row r="11" spans="1:61" s="1" customFormat="1" ht="12.9" customHeight="1" x14ac:dyDescent="0.3">
      <c r="A11" s="21">
        <v>4</v>
      </c>
      <c r="B11" s="233" t="str">
        <f>IF(ISBLANK('YR1'!$O$6),"",(IF('YR1'!$O$6&gt;1,(IF(ISBLANK('YR1'!B11),"",'YR1'!B11)),"")))</f>
        <v/>
      </c>
      <c r="C11" s="234"/>
      <c r="D11" s="233" t="str">
        <f>IF(ISBLANK('YR1'!$O$6),"",(IF('YR1'!$O$6&gt;1,(IF(ISBLANK('YR1'!D11),"",'YR1'!D11)),"")))</f>
        <v/>
      </c>
      <c r="E11" s="234"/>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15" t="s">
        <v>54</v>
      </c>
      <c r="P11" s="216"/>
      <c r="Q11" s="216"/>
      <c r="R11" s="76">
        <f>'YR1'!R11</f>
        <v>0.38</v>
      </c>
    </row>
    <row r="12" spans="1:61" s="1" customFormat="1" ht="12.9" customHeight="1" thickBot="1" x14ac:dyDescent="0.35">
      <c r="A12" s="21">
        <v>5</v>
      </c>
      <c r="B12" s="233" t="str">
        <f>IF(ISBLANK('YR1'!$O$6),"",(IF('YR1'!$O$6&gt;1,(IF(ISBLANK('YR1'!B12),"",'YR1'!B12)),"")))</f>
        <v/>
      </c>
      <c r="C12" s="234"/>
      <c r="D12" s="233" t="str">
        <f>IF(ISBLANK('YR1'!$O$6),"",(IF('YR1'!$O$6&gt;1,(IF(ISBLANK('YR1'!D12),"",'YR1'!D12)),"")))</f>
        <v/>
      </c>
      <c r="E12" s="234"/>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17" t="s">
        <v>55</v>
      </c>
      <c r="P12" s="218"/>
      <c r="Q12" s="218"/>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8" t="s">
        <v>126</v>
      </c>
      <c r="R16" s="69"/>
      <c r="S16" s="69"/>
      <c r="T16" s="69"/>
      <c r="U16" s="31"/>
      <c r="V16" s="14"/>
    </row>
    <row r="17" spans="1:23" s="1" customFormat="1" ht="12.9" customHeight="1" x14ac:dyDescent="0.3">
      <c r="A17" s="21" t="str">
        <f>IF(ISBLANK('YR1'!$O$6),"",(IF('YR1'!$O$6&gt;1,(IF(ISBLANK('YR1'!A17),"",'YR1'!A17)),"")))</f>
        <v/>
      </c>
      <c r="B17" s="163" t="s">
        <v>77</v>
      </c>
      <c r="C17" s="163"/>
      <c r="D17" s="163"/>
      <c r="E17" s="163"/>
      <c r="F17" s="163"/>
      <c r="G17" s="163"/>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121</v>
      </c>
      <c r="P17" s="124">
        <f>IF('YR1'!$O$6&gt;1,('YR1'!P17),0)</f>
        <v>0</v>
      </c>
      <c r="Q17" s="93">
        <f>(P17/12)*2162</f>
        <v>0</v>
      </c>
      <c r="R17" s="69"/>
      <c r="S17" s="69"/>
      <c r="T17" s="69"/>
      <c r="U17" s="31"/>
      <c r="V17" s="14"/>
    </row>
    <row r="18" spans="1:23" s="1" customFormat="1" ht="12.9" customHeight="1" x14ac:dyDescent="0.3">
      <c r="A18" s="21" t="str">
        <f>IF(ISBLANK('YR1'!$O$6),"",(IF('YR1'!$O$6&gt;1,(IF(ISBLANK('YR1'!A18),"",'YR1'!A18)),"")))</f>
        <v/>
      </c>
      <c r="B18" s="163" t="s">
        <v>34</v>
      </c>
      <c r="C18" s="163"/>
      <c r="D18" s="163"/>
      <c r="E18" s="163"/>
      <c r="F18" s="163"/>
      <c r="G18" s="163"/>
      <c r="H18" s="81">
        <f>P17</f>
        <v>0</v>
      </c>
      <c r="I18" s="81">
        <f>P18</f>
        <v>0</v>
      </c>
      <c r="J18" s="81">
        <f>P19</f>
        <v>0</v>
      </c>
      <c r="K18" s="97">
        <f>IF('YR1'!$O$6&gt;1,('YR1'!K18+('YR1'!K18*'YR2'!$R$8)),0)</f>
        <v>0</v>
      </c>
      <c r="L18" s="93">
        <f>Q20</f>
        <v>0</v>
      </c>
      <c r="M18" s="93">
        <f t="shared" ref="M18:M21" si="0">SUM(K18,L18)</f>
        <v>0</v>
      </c>
      <c r="O18" s="122" t="s">
        <v>122</v>
      </c>
      <c r="P18" s="124">
        <f>IF('YR1'!$O$6&gt;1,('YR1'!P18),0)</f>
        <v>0</v>
      </c>
      <c r="Q18" s="93">
        <f>(P18/9)*1730</f>
        <v>0</v>
      </c>
      <c r="R18" s="69"/>
      <c r="S18" s="69"/>
      <c r="T18" s="69"/>
      <c r="U18" s="31"/>
      <c r="V18" s="14"/>
    </row>
    <row r="19" spans="1:23" s="1" customFormat="1" ht="12.9" customHeight="1" x14ac:dyDescent="0.3">
      <c r="A19" s="21" t="str">
        <f>IF(ISBLANK('YR1'!$O$6),"",(IF('YR1'!$O$6&gt;1,(IF(ISBLANK('YR1'!A19),"",'YR1'!A19)),"")))</f>
        <v/>
      </c>
      <c r="B19" s="163" t="s">
        <v>35</v>
      </c>
      <c r="C19" s="163"/>
      <c r="D19" s="163"/>
      <c r="E19" s="163"/>
      <c r="F19" s="163"/>
      <c r="G19" s="163"/>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123</v>
      </c>
      <c r="P19" s="124">
        <f>IF('YR1'!$O$6&gt;1,('YR1'!P19),0)</f>
        <v>0</v>
      </c>
      <c r="Q19" s="93">
        <f>(P19/3)*432</f>
        <v>0</v>
      </c>
      <c r="R19" s="69"/>
      <c r="S19" s="69"/>
      <c r="T19" s="69"/>
      <c r="U19" s="31"/>
      <c r="V19" s="14"/>
    </row>
    <row r="20" spans="1:23" s="1" customFormat="1" ht="12.9" customHeight="1" x14ac:dyDescent="0.3">
      <c r="A20" s="21" t="str">
        <f>IF(ISBLANK('YR1'!$O$6),"",(IF('YR1'!$O$6&gt;1,(IF(ISBLANK('YR1'!A20),"",'YR1'!A20)),"")))</f>
        <v/>
      </c>
      <c r="B20" s="163" t="s">
        <v>36</v>
      </c>
      <c r="C20" s="163"/>
      <c r="D20" s="163"/>
      <c r="E20" s="163"/>
      <c r="F20" s="163"/>
      <c r="G20" s="163"/>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163" t="s">
        <v>48</v>
      </c>
      <c r="C21" s="163"/>
      <c r="D21" s="163"/>
      <c r="E21" s="163"/>
      <c r="F21" s="163"/>
      <c r="G21" s="163"/>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42">
        <f>SUM(M13,M22)</f>
        <v>0</v>
      </c>
      <c r="M24" s="243"/>
      <c r="U24" s="15"/>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IF(ISBLANK('YR1'!$O$6),"",(IF('YR1'!$O$6&gt;1,(IF(ISBLANK('YR1'!B26),"",'YR1'!B26)),"")))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IF(ISBLANK('YR1'!$O$6),"",(IF('YR1'!$O$6&gt;1,(IF(ISBLANK('YR1'!B27),"",'YR1'!B27)),"")))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181"/>
      <c r="M29" s="182"/>
    </row>
    <row r="30" spans="1:23" s="1" customFormat="1" ht="12.9" customHeight="1" x14ac:dyDescent="0.3">
      <c r="A30" s="18">
        <v>1</v>
      </c>
      <c r="B30" s="169" t="s">
        <v>56</v>
      </c>
      <c r="C30" s="170"/>
      <c r="D30" s="170"/>
      <c r="E30" s="170"/>
      <c r="F30" s="170"/>
      <c r="G30" s="170"/>
      <c r="H30" s="170"/>
      <c r="I30" s="170"/>
      <c r="J30" s="170"/>
      <c r="K30" s="171"/>
      <c r="L30" s="226">
        <f>IF(ISBLANK('YR1'!$O$6),"",(IF('YR1'!$O$6&gt;1,(IF(ISBLANK('YR1'!L30),"",'YR1'!L30)),"")))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IF(ISBLANK('YR1'!$O$6),"",(IF('YR1'!$O$6&gt;1,(IF(ISBLANK('YR1'!L31),"",'YR1'!L31)),"")))</f>
        <v>0</v>
      </c>
      <c r="M31" s="231"/>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1"/>
      <c r="M33" s="182"/>
    </row>
    <row r="34" spans="1:18" s="1" customFormat="1" ht="12.9" customHeight="1" x14ac:dyDescent="0.3">
      <c r="A34" s="18">
        <v>1</v>
      </c>
      <c r="B34" s="169" t="s">
        <v>58</v>
      </c>
      <c r="C34" s="170"/>
      <c r="D34" s="170"/>
      <c r="E34" s="170"/>
      <c r="F34" s="170"/>
      <c r="G34" s="170"/>
      <c r="H34" s="170"/>
      <c r="I34" s="170"/>
      <c r="J34" s="170"/>
      <c r="K34" s="171"/>
      <c r="L34" s="226">
        <f>IF(ISBLANK('YR1'!$O$6),"",(IF('YR1'!$O$6&gt;1,(IF(ISBLANK('YR1'!L34),"",'YR1'!L34)),"")))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IF(ISBLANK('YR1'!$O$6),"",(IF('YR1'!$O$6&gt;1,(IF(ISBLANK('YR1'!L35),"",'YR1'!L35)),"")))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IF(ISBLANK('YR1'!$O$6),"",(IF('YR1'!$O$6&gt;1,(IF(ISBLANK('YR1'!L36),"",'YR1'!L36)),"")))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IF(ISBLANK('YR1'!$O$6),"",(IF('YR1'!$O$6&gt;1,(IF(ISBLANK('YR1'!L37),"",'YR1'!L37)),"")))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IF(ISBLANK('YR1'!$O$6),"",(IF('YR1'!$O$6&gt;1,(IF(ISBLANK('YR1'!L38),"",'YR1'!L38)),"")))</f>
        <v>0</v>
      </c>
      <c r="M38" s="173"/>
    </row>
    <row r="39" spans="1:18" s="1" customFormat="1" ht="12.9" customHeight="1" x14ac:dyDescent="0.3">
      <c r="A39" s="137"/>
      <c r="B39" s="177"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226">
        <f>IF(ISBLANK('YR1'!$O$6),"",(IF('YR1'!$O$6&gt;1,(IF(ISBLANK('YR1'!L41),"",'YR1'!L41)),"")))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IF(ISBLANK('YR1'!$O$6),"",(IF('YR1'!$O$6&gt;1,(IF(ISBLANK('YR1'!L42),"",'YR1'!L42)),"")))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IF(ISBLANK('YR1'!$O$6),"",(IF('YR1'!$O$6&gt;1,(IF(ISBLANK('YR1'!L43),"",'YR1'!L43)),"")))</f>
        <v>0</v>
      </c>
      <c r="M43" s="173"/>
      <c r="P43" s="227" t="s">
        <v>103</v>
      </c>
      <c r="Q43" s="197"/>
      <c r="R43" s="6" t="s">
        <v>29</v>
      </c>
    </row>
    <row r="44" spans="1:18" s="1" customFormat="1" ht="12.9" customHeight="1" x14ac:dyDescent="0.3">
      <c r="A44" s="18">
        <v>4</v>
      </c>
      <c r="B44" s="169" t="s">
        <v>20</v>
      </c>
      <c r="C44" s="170"/>
      <c r="D44" s="170"/>
      <c r="E44" s="170"/>
      <c r="F44" s="170"/>
      <c r="G44" s="170"/>
      <c r="H44" s="170"/>
      <c r="I44" s="170"/>
      <c r="J44" s="170"/>
      <c r="K44" s="171"/>
      <c r="L44" s="226">
        <f>IF(ISBLANK('YR1'!$O$6),"",(IF('YR1'!$O$6&gt;1,(IF(ISBLANK('YR1'!L44),"",'YR1'!L44)),"")))</f>
        <v>0</v>
      </c>
      <c r="M44" s="173"/>
      <c r="O44" s="43" t="str">
        <f>IF('YR1'!$O$6&gt;1,'YR1'!O44,"Subcontract 1:")</f>
        <v>Subcontract 1:</v>
      </c>
      <c r="P44" s="221"/>
      <c r="Q44" s="221"/>
      <c r="R44" s="121">
        <f>IF(P44+'YR1'!R44&gt;=25000,25000-'YR1'!R44,P44)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tr">
        <f>IF('YR1'!$O$6&gt;1,'YR1'!O45,"Subcontract 2:")</f>
        <v>Subcontract 2:</v>
      </c>
      <c r="P45" s="221"/>
      <c r="Q45" s="221"/>
      <c r="R45" s="121">
        <f>IF(P45+'YR1'!R45&gt;=25000,25000-'YR1'!R45,P45)</f>
        <v>0</v>
      </c>
    </row>
    <row r="46" spans="1:18" s="1" customFormat="1" ht="12.9" customHeight="1" x14ac:dyDescent="0.3">
      <c r="A46" s="18">
        <v>6</v>
      </c>
      <c r="B46" s="169" t="s">
        <v>22</v>
      </c>
      <c r="C46" s="170"/>
      <c r="D46" s="170"/>
      <c r="E46" s="170"/>
      <c r="F46" s="170"/>
      <c r="G46" s="170"/>
      <c r="H46" s="170"/>
      <c r="I46" s="170"/>
      <c r="J46" s="170"/>
      <c r="K46" s="171"/>
      <c r="L46" s="226">
        <f>IF(ISBLANK('YR1'!$O$6),"",(IF('YR1'!$O$6&gt;1,(IF(ISBLANK('YR1'!L46),"",'YR1'!L46)),"")))</f>
        <v>0</v>
      </c>
      <c r="M46" s="173"/>
      <c r="O46" s="43" t="str">
        <f>IF('YR1'!$O$6&gt;1,'YR1'!O46,"Subcontract 3:")</f>
        <v>Subcontract 3:</v>
      </c>
      <c r="P46" s="221"/>
      <c r="Q46" s="221"/>
      <c r="R46" s="121">
        <f>IF(P46+'YR1'!R46&gt;=25000,25000-'YR1'!R46,P46)</f>
        <v>0</v>
      </c>
    </row>
    <row r="47" spans="1:18" s="1" customFormat="1" ht="12.9" customHeight="1" x14ac:dyDescent="0.3">
      <c r="A47" s="18">
        <v>7</v>
      </c>
      <c r="B47" s="169" t="s">
        <v>61</v>
      </c>
      <c r="C47" s="170"/>
      <c r="D47" s="170"/>
      <c r="E47" s="170"/>
      <c r="F47" s="170"/>
      <c r="G47" s="170"/>
      <c r="H47" s="170"/>
      <c r="I47" s="170"/>
      <c r="J47" s="170"/>
      <c r="K47" s="171"/>
      <c r="L47" s="226">
        <f>IF(ISBLANK('YR1'!$O$6),"",(IF('YR1'!$O$6&gt;1,(IF(ISBLANK('YR1'!L47),"",'YR1'!L47)),"")))</f>
        <v>0</v>
      </c>
      <c r="M47" s="173"/>
      <c r="O47" s="43" t="str">
        <f>IF('YR1'!$O$6&gt;1,'YR1'!O47,"Subcontract 4:")</f>
        <v>Subcontract 4:</v>
      </c>
      <c r="P47" s="221"/>
      <c r="Q47" s="221"/>
      <c r="R47" s="121">
        <f>IF(P47+'YR1'!R47&gt;=25000,25000-'YR1'!R47,P47)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0"/>
      <c r="R48" s="108">
        <f>SUM(R44:R47)</f>
        <v>0</v>
      </c>
    </row>
    <row r="49" spans="1:20" s="1" customFormat="1" ht="12.75" customHeight="1" x14ac:dyDescent="0.3">
      <c r="A49" s="18">
        <v>9</v>
      </c>
      <c r="B49" s="212" t="s">
        <v>48</v>
      </c>
      <c r="C49" s="213"/>
      <c r="D49" s="213"/>
      <c r="E49" s="213"/>
      <c r="F49" s="213"/>
      <c r="G49" s="213"/>
      <c r="H49" s="213"/>
      <c r="I49" s="213"/>
      <c r="J49" s="213"/>
      <c r="K49" s="214"/>
      <c r="L49" s="226">
        <f>IF(ISBLANK('YR1'!$O$6),"",(IF('YR1'!$O$6&gt;1,(IF(ISBLANK('YR1'!L49),"",'YR1'!L49)),"")))</f>
        <v>0</v>
      </c>
      <c r="M49" s="173"/>
    </row>
    <row r="50" spans="1:20" s="1" customFormat="1" ht="12.9" customHeight="1" x14ac:dyDescent="0.3">
      <c r="A50" s="138"/>
      <c r="B50" s="205" t="s">
        <v>16</v>
      </c>
      <c r="C50" s="206"/>
      <c r="D50" s="206"/>
      <c r="E50" s="206"/>
      <c r="F50" s="206"/>
      <c r="G50" s="206"/>
      <c r="H50" s="206"/>
      <c r="I50" s="206"/>
      <c r="J50" s="206"/>
      <c r="K50" s="207"/>
      <c r="L50" s="167">
        <f>SUM(L41:M49)</f>
        <v>0</v>
      </c>
      <c r="M50" s="168"/>
    </row>
    <row r="51" spans="1:20" s="1" customFormat="1" ht="12.9" customHeight="1" x14ac:dyDescent="0.3">
      <c r="A51" s="140" t="s">
        <v>87</v>
      </c>
      <c r="B51" s="228" t="s">
        <v>134</v>
      </c>
      <c r="C51" s="229"/>
      <c r="D51" s="229"/>
      <c r="E51" s="229"/>
      <c r="F51" s="229"/>
      <c r="G51" s="229"/>
      <c r="H51" s="229"/>
      <c r="I51" s="229"/>
      <c r="J51" s="229"/>
      <c r="K51" s="230"/>
      <c r="L51" s="184">
        <f>SUM(L24,L28,L32,L39,L50)</f>
        <v>0</v>
      </c>
      <c r="M51" s="185"/>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136</v>
      </c>
      <c r="B53" s="228" t="s">
        <v>135</v>
      </c>
      <c r="C53" s="229"/>
      <c r="D53" s="229"/>
      <c r="E53" s="229"/>
      <c r="F53" s="229"/>
      <c r="G53" s="229"/>
      <c r="H53" s="229"/>
      <c r="I53" s="229"/>
      <c r="J53" s="229"/>
      <c r="K53" s="230"/>
    </row>
    <row r="54" spans="1:20" s="1" customFormat="1" ht="12.9" customHeight="1" x14ac:dyDescent="0.3">
      <c r="A54" s="129"/>
      <c r="B54" s="169" t="s">
        <v>23</v>
      </c>
      <c r="C54" s="170"/>
      <c r="D54" s="170"/>
      <c r="E54" s="131"/>
      <c r="F54" s="191" t="s">
        <v>25</v>
      </c>
      <c r="G54" s="191"/>
      <c r="H54" s="191"/>
      <c r="I54" s="196" t="s">
        <v>24</v>
      </c>
      <c r="J54" s="196"/>
      <c r="K54" s="197"/>
      <c r="L54" s="179"/>
      <c r="M54" s="180"/>
    </row>
    <row r="55" spans="1:20" s="1" customFormat="1" ht="12.9" customHeight="1" x14ac:dyDescent="0.3">
      <c r="A55" s="149"/>
      <c r="B55" s="239" t="str">
        <f>IF(ISBLANK('YR1'!B55),"",'YR1'!B55)</f>
        <v>Modified Total Direct Costs (MTDC)</v>
      </c>
      <c r="C55" s="240"/>
      <c r="D55" s="240"/>
      <c r="E55" s="144"/>
      <c r="F55" s="190">
        <f>'YR1'!F55</f>
        <v>0.5</v>
      </c>
      <c r="G55" s="191"/>
      <c r="H55" s="191"/>
      <c r="I55" s="222">
        <f>IF(B55="Modified Total Direct Costs (MTDC)",SUM(L51+R48-L45-(L28+L48+L39)),IF(B55="Total Direct Costs (TDC)",L51,IF(B55="Salaries &amp; Wages (S&amp;W)",(K8+K9+K10+K11+K12+K17+K18+K19+K20+K21),IF(B55="Salaries, Wages, and Fringe Benefits (SW&amp;F)",L24,IF(B55="Other",F55)))))</f>
        <v>0</v>
      </c>
      <c r="J55" s="222"/>
      <c r="K55" s="223"/>
      <c r="L55" s="224">
        <f>IF('YR1'!$O$6&gt;1,IF(B55="Modified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25"/>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140</v>
      </c>
      <c r="B57" s="228" t="s">
        <v>139</v>
      </c>
      <c r="C57" s="229"/>
      <c r="D57" s="229"/>
      <c r="E57" s="229"/>
      <c r="F57" s="229"/>
      <c r="G57" s="229"/>
      <c r="H57" s="229"/>
      <c r="I57" s="229"/>
      <c r="J57" s="229"/>
      <c r="K57" s="230"/>
      <c r="L57" s="188">
        <f>SUM(L51,L55)</f>
        <v>0</v>
      </c>
      <c r="M57" s="189"/>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 ref="M2:M3"/>
    <mergeCell ref="B7:C7"/>
    <mergeCell ref="D7:E7"/>
    <mergeCell ref="B8:C8"/>
    <mergeCell ref="D8:E8"/>
    <mergeCell ref="B10:C10"/>
    <mergeCell ref="D10:E10"/>
    <mergeCell ref="A1:K1"/>
    <mergeCell ref="L1:M1"/>
    <mergeCell ref="D2:K2"/>
    <mergeCell ref="D3:K3"/>
    <mergeCell ref="D4:K4"/>
    <mergeCell ref="L32:M32"/>
    <mergeCell ref="B33:K33"/>
    <mergeCell ref="L33:M33"/>
    <mergeCell ref="B34:K34"/>
    <mergeCell ref="L34:M34"/>
    <mergeCell ref="B29:K29"/>
    <mergeCell ref="L29:M29"/>
    <mergeCell ref="B30:K30"/>
    <mergeCell ref="L30:M30"/>
    <mergeCell ref="B31:K31"/>
    <mergeCell ref="L31:M31"/>
    <mergeCell ref="B32:K32"/>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s>
  <dataValidations disablePrompts="1"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21"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35" t="s">
        <v>74</v>
      </c>
      <c r="B1" s="235"/>
      <c r="C1" s="235"/>
      <c r="D1" s="235"/>
      <c r="E1" s="235"/>
      <c r="F1" s="235"/>
      <c r="G1" s="235"/>
      <c r="H1" s="235"/>
      <c r="I1" s="235"/>
      <c r="J1" s="235"/>
      <c r="K1" s="235"/>
      <c r="L1" s="203" t="s">
        <v>106</v>
      </c>
      <c r="M1" s="23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IF(ISBLANK('YR1'!$O$6),"",(IF('YR1'!$O$6&gt;2,(IF(ISBLANK('YR1'!D2),"",'YR1'!D2)),"")))</f>
        <v/>
      </c>
      <c r="E2" s="237"/>
      <c r="F2" s="237"/>
      <c r="G2" s="237"/>
      <c r="H2" s="237"/>
      <c r="I2" s="237"/>
      <c r="J2" s="237"/>
      <c r="K2" s="237"/>
      <c r="M2" s="232"/>
      <c r="O2" s="117"/>
    </row>
    <row r="3" spans="1:61" s="1" customFormat="1" ht="15" customHeight="1" x14ac:dyDescent="0.3">
      <c r="A3" s="1" t="s">
        <v>69</v>
      </c>
      <c r="C3" s="3"/>
      <c r="D3" s="196" t="str">
        <f>IF(ISBLANK('YR1'!$O$6),"",(IF('YR1'!$O$6&gt;2,(IF(ISBLANK('YR1'!D3),"",'YR1'!D3)),"")))</f>
        <v/>
      </c>
      <c r="E3" s="196"/>
      <c r="F3" s="196"/>
      <c r="G3" s="196"/>
      <c r="H3" s="196"/>
      <c r="I3" s="196"/>
      <c r="J3" s="196"/>
      <c r="K3" s="196"/>
      <c r="M3" s="232"/>
      <c r="O3" s="90"/>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165" t="s">
        <v>2</v>
      </c>
      <c r="C7" s="166"/>
      <c r="D7" s="165" t="s">
        <v>3</v>
      </c>
      <c r="E7" s="166"/>
      <c r="F7" s="20" t="s">
        <v>4</v>
      </c>
      <c r="G7" s="20" t="s">
        <v>5</v>
      </c>
      <c r="H7" s="81" t="s">
        <v>70</v>
      </c>
      <c r="I7" s="20" t="s">
        <v>71</v>
      </c>
      <c r="J7" s="20" t="s">
        <v>72</v>
      </c>
      <c r="K7" s="20" t="s">
        <v>6</v>
      </c>
      <c r="L7" s="20" t="s">
        <v>7</v>
      </c>
      <c r="M7" s="20" t="s">
        <v>8</v>
      </c>
    </row>
    <row r="8" spans="1:61" s="1" customFormat="1" ht="12.9" customHeight="1" x14ac:dyDescent="0.3">
      <c r="A8" s="21">
        <v>1</v>
      </c>
      <c r="B8" s="233" t="str">
        <f>IF(ISBLANK('YR1'!$O$6),"",(IF('YR1'!$O$6&gt;2,(IF(ISBLANK('YR1'!B8),"",'YR1'!B8)),"")))</f>
        <v/>
      </c>
      <c r="C8" s="234"/>
      <c r="D8" s="233" t="str">
        <f>IF(ISBLANK('YR1'!$O$6),"",(IF('YR1'!$O$6&gt;2,(IF(ISBLANK('YR1'!D8),"",'YR1'!D8)),"")))</f>
        <v/>
      </c>
      <c r="E8" s="234"/>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19" t="s">
        <v>52</v>
      </c>
      <c r="P8" s="220"/>
      <c r="Q8" s="220"/>
      <c r="R8" s="75">
        <f>'YR2'!R8</f>
        <v>0</v>
      </c>
      <c r="S8" s="12"/>
      <c r="T8" s="12"/>
    </row>
    <row r="9" spans="1:61" s="1" customFormat="1" ht="12.9" customHeight="1" x14ac:dyDescent="0.3">
      <c r="A9" s="21">
        <v>2</v>
      </c>
      <c r="B9" s="233" t="str">
        <f>IF(ISBLANK('YR1'!$O$6),"",(IF('YR1'!$O$6&gt;2,(IF(ISBLANK('YR1'!B9),"",'YR1'!B9)),"")))</f>
        <v/>
      </c>
      <c r="C9" s="234"/>
      <c r="D9" s="233" t="str">
        <f>IF(ISBLANK('YR1'!$O$6),"",(IF('YR1'!$O$6&gt;2,(IF(ISBLANK('YR1'!D9),"",'YR1'!D9)),"")))</f>
        <v/>
      </c>
      <c r="E9" s="234"/>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15" t="s">
        <v>53</v>
      </c>
      <c r="P9" s="216"/>
      <c r="Q9" s="216"/>
      <c r="R9" s="76">
        <f>'YR2'!R9</f>
        <v>0.41</v>
      </c>
    </row>
    <row r="10" spans="1:61" s="1" customFormat="1" ht="12.9" customHeight="1" x14ac:dyDescent="0.3">
      <c r="A10" s="21">
        <v>3</v>
      </c>
      <c r="B10" s="233" t="str">
        <f>IF(ISBLANK('YR1'!$O$6),"",(IF('YR1'!$O$6&gt;2,(IF(ISBLANK('YR1'!B10),"",'YR1'!B10)),"")))</f>
        <v/>
      </c>
      <c r="C10" s="234"/>
      <c r="D10" s="233" t="str">
        <f>IF(ISBLANK('YR1'!$O$6),"",(IF('YR1'!$O$6&gt;2,(IF(ISBLANK('YR1'!D10),"",'YR1'!D10)),"")))</f>
        <v/>
      </c>
      <c r="E10" s="234"/>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15" t="s">
        <v>79</v>
      </c>
      <c r="P10" s="216"/>
      <c r="Q10" s="216"/>
      <c r="R10" s="76">
        <f>'YR2'!R10</f>
        <v>7.6499999999999999E-2</v>
      </c>
    </row>
    <row r="11" spans="1:61" s="1" customFormat="1" ht="12.9" customHeight="1" x14ac:dyDescent="0.3">
      <c r="A11" s="21">
        <v>4</v>
      </c>
      <c r="B11" s="233" t="str">
        <f>IF(ISBLANK('YR1'!$O$6),"",(IF('YR1'!$O$6&gt;2,(IF(ISBLANK('YR1'!B11),"",'YR1'!B11)),"")))</f>
        <v/>
      </c>
      <c r="C11" s="234"/>
      <c r="D11" s="233" t="str">
        <f>IF(ISBLANK('YR1'!$O$6),"",(IF('YR1'!$O$6&gt;2,(IF(ISBLANK('YR1'!D11),"",'YR1'!D11)),"")))</f>
        <v/>
      </c>
      <c r="E11" s="234"/>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15" t="s">
        <v>54</v>
      </c>
      <c r="P11" s="216"/>
      <c r="Q11" s="216"/>
      <c r="R11" s="76">
        <f>'YR2'!R11</f>
        <v>0.38</v>
      </c>
    </row>
    <row r="12" spans="1:61" s="1" customFormat="1" ht="12.9" customHeight="1" thickBot="1" x14ac:dyDescent="0.35">
      <c r="A12" s="21">
        <v>5</v>
      </c>
      <c r="B12" s="233" t="str">
        <f>IF(ISBLANK('YR1'!$O$6),"",(IF('YR1'!$O$6&gt;2,(IF(ISBLANK('YR1'!B12),"",'YR1'!B12)),"")))</f>
        <v/>
      </c>
      <c r="C12" s="234"/>
      <c r="D12" s="233" t="str">
        <f>IF(ISBLANK('YR1'!$O$6),"",(IF('YR1'!$O$6&gt;2,(IF(ISBLANK('YR1'!D12),"",'YR1'!D12)),"")))</f>
        <v/>
      </c>
      <c r="E12" s="234"/>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17" t="s">
        <v>55</v>
      </c>
      <c r="P12" s="218"/>
      <c r="Q12" s="218"/>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164" t="s">
        <v>4</v>
      </c>
      <c r="C16" s="164"/>
      <c r="D16" s="164"/>
      <c r="E16" s="164"/>
      <c r="F16" s="164"/>
      <c r="G16" s="164"/>
      <c r="H16" s="81"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IF(ISBLANK('YR1'!$O$6),"",(IF('YR1'!$O$6&gt;2,(IF(ISBLANK('YR1'!A17),"",'YR1'!A17)),"")))</f>
        <v/>
      </c>
      <c r="B17" s="163" t="s">
        <v>77</v>
      </c>
      <c r="C17" s="163"/>
      <c r="D17" s="163"/>
      <c r="E17" s="163"/>
      <c r="F17" s="163"/>
      <c r="G17" s="163"/>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121</v>
      </c>
      <c r="P17" s="124">
        <f>IF('YR1'!$O$6&gt;2,('YR2'!P17),0)</f>
        <v>0</v>
      </c>
      <c r="Q17" s="93">
        <f>(P17/12)*2162</f>
        <v>0</v>
      </c>
      <c r="R17" s="69"/>
      <c r="S17" s="69"/>
      <c r="T17" s="69"/>
      <c r="U17" s="31"/>
      <c r="V17" s="14"/>
    </row>
    <row r="18" spans="1:23" s="1" customFormat="1" ht="12.9" customHeight="1" x14ac:dyDescent="0.3">
      <c r="A18" s="21" t="str">
        <f>IF(ISBLANK('YR1'!$O$6),"",(IF('YR1'!$O$6&gt;2,(IF(ISBLANK('YR1'!A18),"",'YR1'!A18)),"")))</f>
        <v/>
      </c>
      <c r="B18" s="163" t="s">
        <v>34</v>
      </c>
      <c r="C18" s="163"/>
      <c r="D18" s="163"/>
      <c r="E18" s="163"/>
      <c r="F18" s="163"/>
      <c r="G18" s="163"/>
      <c r="H18" s="81">
        <f>P17</f>
        <v>0</v>
      </c>
      <c r="I18" s="81">
        <f>P18</f>
        <v>0</v>
      </c>
      <c r="J18" s="81">
        <f>P19</f>
        <v>0</v>
      </c>
      <c r="K18" s="93">
        <f>IF('YR1'!$O$6&gt;2,('YR2'!K18+('YR2'!K18*'YR3'!$R$8)),0)</f>
        <v>0</v>
      </c>
      <c r="L18" s="93">
        <f>Q20</f>
        <v>0</v>
      </c>
      <c r="M18" s="93">
        <f t="shared" ref="M18:M21" si="0">SUM(K18,L18)</f>
        <v>0</v>
      </c>
      <c r="O18" s="122" t="s">
        <v>122</v>
      </c>
      <c r="P18" s="124">
        <f>IF('YR1'!$O$6&gt;2,('YR2'!P18),0)</f>
        <v>0</v>
      </c>
      <c r="Q18" s="93">
        <f>(P18/9)*1730</f>
        <v>0</v>
      </c>
      <c r="R18" s="69"/>
      <c r="S18" s="69"/>
      <c r="T18" s="69"/>
      <c r="U18" s="31"/>
      <c r="V18" s="14"/>
    </row>
    <row r="19" spans="1:23" s="1" customFormat="1" ht="12.9" customHeight="1" x14ac:dyDescent="0.3">
      <c r="A19" s="21" t="str">
        <f>IF(ISBLANK('YR1'!$O$6),"",(IF('YR1'!$O$6&gt;2,(IF(ISBLANK('YR1'!A19),"",'YR1'!A19)),"")))</f>
        <v/>
      </c>
      <c r="B19" s="163" t="s">
        <v>35</v>
      </c>
      <c r="C19" s="163"/>
      <c r="D19" s="163"/>
      <c r="E19" s="163"/>
      <c r="F19" s="163"/>
      <c r="G19" s="163"/>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123</v>
      </c>
      <c r="P19" s="124">
        <f>IF('YR1'!$O$6&gt;2,('YR2'!P19),0)</f>
        <v>0</v>
      </c>
      <c r="Q19" s="93">
        <f>(P19/3)*432</f>
        <v>0</v>
      </c>
      <c r="R19" s="69"/>
      <c r="S19" s="69"/>
      <c r="T19" s="69"/>
      <c r="U19" s="31"/>
      <c r="V19" s="14"/>
    </row>
    <row r="20" spans="1:23" s="1" customFormat="1" ht="12.9" customHeight="1" x14ac:dyDescent="0.3">
      <c r="A20" s="21" t="str">
        <f>IF(ISBLANK('YR1'!$O$6),"",(IF('YR1'!$O$6&gt;2,(IF(ISBLANK('YR1'!A20),"",'YR1'!A20)),"")))</f>
        <v/>
      </c>
      <c r="B20" s="163" t="s">
        <v>36</v>
      </c>
      <c r="C20" s="163"/>
      <c r="D20" s="163"/>
      <c r="E20" s="163"/>
      <c r="F20" s="163"/>
      <c r="G20" s="163"/>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163" t="s">
        <v>48</v>
      </c>
      <c r="C21" s="163"/>
      <c r="D21" s="163"/>
      <c r="E21" s="163"/>
      <c r="F21" s="163"/>
      <c r="G21" s="163"/>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174">
        <f>SUM(M13,M22)</f>
        <v>0</v>
      </c>
      <c r="M24" s="249"/>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IF(ISBLANK('YR1'!$O$6),"",(IF('YR1'!$O$6&gt;2,(IF(ISBLANK('YR1'!B26),"",'YR1'!B26)),"")))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IF(ISBLANK('YR1'!$O$6),"",(IF('YR1'!$O$6&gt;2,(IF(ISBLANK('YR1'!B27),"",'YR1'!B27)),"")))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250"/>
      <c r="M29" s="251"/>
    </row>
    <row r="30" spans="1:23" s="1" customFormat="1" ht="12.9" customHeight="1" x14ac:dyDescent="0.3">
      <c r="A30" s="18">
        <v>1</v>
      </c>
      <c r="B30" s="169" t="s">
        <v>56</v>
      </c>
      <c r="C30" s="170"/>
      <c r="D30" s="170"/>
      <c r="E30" s="170"/>
      <c r="F30" s="170"/>
      <c r="G30" s="170"/>
      <c r="H30" s="170"/>
      <c r="I30" s="170"/>
      <c r="J30" s="170"/>
      <c r="K30" s="171"/>
      <c r="L30" s="226">
        <f>IF(ISBLANK('YR1'!$O$6),"",(IF('YR1'!$O$6&gt;2,(IF(ISBLANK('YR2'!L30),"",'YR2'!L30)),"")))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IF(ISBLANK('YR1'!$O$6),"",(IF('YR1'!$O$6&gt;2,(IF(ISBLANK('YR2'!L31),"",'YR2'!L31)),"")))</f>
        <v>0</v>
      </c>
      <c r="M31" s="231"/>
    </row>
    <row r="32" spans="1:23" s="1" customFormat="1" ht="12.9" customHeight="1" x14ac:dyDescent="0.3">
      <c r="A32" s="137"/>
      <c r="B32" s="176" t="s">
        <v>13</v>
      </c>
      <c r="C32" s="177"/>
      <c r="D32" s="177"/>
      <c r="E32" s="177"/>
      <c r="F32" s="177"/>
      <c r="G32" s="177"/>
      <c r="H32" s="177"/>
      <c r="I32" s="177"/>
      <c r="J32" s="177"/>
      <c r="K32" s="178"/>
      <c r="L32" s="167">
        <f>SUM(L30:M31)</f>
        <v>0</v>
      </c>
      <c r="M32" s="241"/>
    </row>
    <row r="33" spans="1:18" s="1" customFormat="1" ht="12.9" customHeight="1" x14ac:dyDescent="0.3">
      <c r="A33" s="19" t="s">
        <v>65</v>
      </c>
      <c r="B33" s="176" t="s">
        <v>14</v>
      </c>
      <c r="C33" s="177"/>
      <c r="D33" s="177"/>
      <c r="E33" s="177"/>
      <c r="F33" s="177"/>
      <c r="G33" s="177"/>
      <c r="H33" s="177"/>
      <c r="I33" s="177"/>
      <c r="J33" s="177"/>
      <c r="K33" s="178"/>
      <c r="L33" s="250"/>
      <c r="M33" s="251"/>
    </row>
    <row r="34" spans="1:18" s="1" customFormat="1" ht="12.9" customHeight="1" x14ac:dyDescent="0.3">
      <c r="A34" s="18">
        <v>1</v>
      </c>
      <c r="B34" s="169" t="s">
        <v>58</v>
      </c>
      <c r="C34" s="170"/>
      <c r="D34" s="170"/>
      <c r="E34" s="170"/>
      <c r="F34" s="170"/>
      <c r="G34" s="170"/>
      <c r="H34" s="170"/>
      <c r="I34" s="170"/>
      <c r="J34" s="170"/>
      <c r="K34" s="171"/>
      <c r="L34" s="226">
        <f>IF(ISBLANK('YR1'!$O$6),"",(IF('YR1'!$O$6&gt;2,(IF(ISBLANK('YR2'!L34),"",'YR2'!L34)),"")))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IF(ISBLANK('YR1'!$O$6),"",(IF('YR1'!$O$6&gt;2,(IF(ISBLANK('YR2'!L35),"",'YR2'!L35)),"")))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IF(ISBLANK('YR1'!$O$6),"",(IF('YR1'!$O$6&gt;2,(IF(ISBLANK('YR2'!L36),"",'YR2'!L36)),"")))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IF(ISBLANK('YR1'!$O$6),"",(IF('YR1'!$O$6&gt;2,(IF(ISBLANK('YR2'!L37),"",'YR2'!L37)),"")))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IF(ISBLANK('YR1'!$O$6),"",(IF('YR1'!$O$6&gt;2,(IF(ISBLANK('YR2'!L38),"",'YR2'!L38)),"")))</f>
        <v>0</v>
      </c>
      <c r="M38" s="173"/>
    </row>
    <row r="39" spans="1:18" s="1" customFormat="1" ht="12.9" customHeight="1" x14ac:dyDescent="0.3">
      <c r="A39" s="137"/>
      <c r="B39" s="176" t="s">
        <v>15</v>
      </c>
      <c r="C39" s="177"/>
      <c r="D39" s="177"/>
      <c r="E39" s="177"/>
      <c r="F39" s="177"/>
      <c r="G39" s="177"/>
      <c r="H39" s="177"/>
      <c r="I39" s="177"/>
      <c r="J39" s="177"/>
      <c r="K39" s="178"/>
      <c r="L39" s="167">
        <f>SUM(L34:M38)</f>
        <v>0</v>
      </c>
      <c r="M39" s="241"/>
    </row>
    <row r="40" spans="1:18" s="1" customFormat="1" ht="12.9" customHeight="1" x14ac:dyDescent="0.3">
      <c r="A40" s="19" t="s">
        <v>66</v>
      </c>
      <c r="B40" s="176" t="s">
        <v>17</v>
      </c>
      <c r="C40" s="177"/>
      <c r="D40" s="177"/>
      <c r="E40" s="177"/>
      <c r="F40" s="177"/>
      <c r="G40" s="177"/>
      <c r="H40" s="177"/>
      <c r="I40" s="177"/>
      <c r="J40" s="177"/>
      <c r="K40" s="178"/>
      <c r="L40" s="247"/>
      <c r="M40" s="248"/>
    </row>
    <row r="41" spans="1:18" s="1" customFormat="1" ht="12.9" customHeight="1" x14ac:dyDescent="0.3">
      <c r="A41" s="18">
        <v>1</v>
      </c>
      <c r="B41" s="169" t="s">
        <v>18</v>
      </c>
      <c r="C41" s="170"/>
      <c r="D41" s="170"/>
      <c r="E41" s="170"/>
      <c r="F41" s="170"/>
      <c r="G41" s="170"/>
      <c r="H41" s="170"/>
      <c r="I41" s="170"/>
      <c r="J41" s="170"/>
      <c r="K41" s="171"/>
      <c r="L41" s="226">
        <f>IF(ISBLANK('YR1'!$O$6),"",(IF('YR1'!$O$6&gt;2,(IF(ISBLANK('YR2'!L41),"",'YR2'!L41)),"")))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IF(ISBLANK('YR1'!$O$6),"",(IF('YR1'!$O$6&gt;2,(IF(ISBLANK('YR2'!L42),"",'YR2'!L42)),"")))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IF(ISBLANK('YR1'!$O$6),"",(IF('YR1'!$O$6&gt;2,(IF(ISBLANK('YR2'!L43),"",'YR2'!L43)),"")))</f>
        <v>0</v>
      </c>
      <c r="M43" s="173"/>
      <c r="P43" s="191" t="s">
        <v>104</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IF(ISBLANK('YR1'!$O$6),"",(IF('YR1'!$O$6&gt;2,(IF(ISBLANK('YR2'!L44),"",'YR2'!L44)),"")))</f>
        <v>0</v>
      </c>
      <c r="M44" s="173"/>
      <c r="O44" s="43" t="str">
        <f>IF('YR1'!$O$6&gt;2,'YR1'!O44,"Subcontract 1:")</f>
        <v>Subcontract 1:</v>
      </c>
      <c r="P44" s="183"/>
      <c r="Q44" s="183"/>
      <c r="R44" s="109">
        <f>IF(P44+'YR1'!R44+'YR2'!R44&gt;=25000,25000-('YR1'!R44+'YR2'!R44),P44)</f>
        <v>0</v>
      </c>
    </row>
    <row r="45" spans="1:18" s="1" customFormat="1" ht="12.9" customHeight="1" x14ac:dyDescent="0.3">
      <c r="A45" s="18">
        <v>5</v>
      </c>
      <c r="B45" s="169" t="s">
        <v>21</v>
      </c>
      <c r="C45" s="170"/>
      <c r="D45" s="170"/>
      <c r="E45" s="170"/>
      <c r="F45" s="170"/>
      <c r="G45" s="170"/>
      <c r="H45" s="170"/>
      <c r="I45" s="170"/>
      <c r="J45" s="170"/>
      <c r="K45" s="171"/>
      <c r="L45" s="167">
        <f>SUM(P44:P47)</f>
        <v>0</v>
      </c>
      <c r="M45" s="241"/>
      <c r="O45" s="43" t="str">
        <f>IF('YR1'!$O$6&gt;2,'YR1'!O45,"Subcontract 2:")</f>
        <v>Subcontract 2:</v>
      </c>
      <c r="P45" s="183"/>
      <c r="Q45" s="183"/>
      <c r="R45" s="109">
        <f>IF(P45+'YR1'!R45+'YR2'!R45&gt;=25000,25000-('YR1'!R45+'YR2'!R45),P45)</f>
        <v>0</v>
      </c>
    </row>
    <row r="46" spans="1:18" s="1" customFormat="1" ht="12.9" customHeight="1" x14ac:dyDescent="0.3">
      <c r="A46" s="18">
        <v>6</v>
      </c>
      <c r="B46" s="169" t="s">
        <v>22</v>
      </c>
      <c r="C46" s="170"/>
      <c r="D46" s="170"/>
      <c r="E46" s="170"/>
      <c r="F46" s="170"/>
      <c r="G46" s="170"/>
      <c r="H46" s="170"/>
      <c r="I46" s="170"/>
      <c r="J46" s="170"/>
      <c r="K46" s="171"/>
      <c r="L46" s="226">
        <f>IF(ISBLANK('YR1'!$O$6),"",(IF('YR1'!$O$6&gt;2,(IF(ISBLANK('YR2'!L46),"",'YR2'!L46)),"")))</f>
        <v>0</v>
      </c>
      <c r="M46" s="173"/>
      <c r="O46" s="43" t="str">
        <f>IF('YR1'!$O$6&gt;2,'YR1'!O46,"Subcontract 3:")</f>
        <v>Subcontract 3:</v>
      </c>
      <c r="P46" s="183"/>
      <c r="Q46" s="183"/>
      <c r="R46" s="109">
        <f>IF(P46+'YR1'!R46+'YR2'!R46&gt;=25000,25000-('YR1'!R46+'YR2'!R46),P46)</f>
        <v>0</v>
      </c>
    </row>
    <row r="47" spans="1:18" s="1" customFormat="1" ht="12.9" customHeight="1" x14ac:dyDescent="0.3">
      <c r="A47" s="18">
        <v>7</v>
      </c>
      <c r="B47" s="169" t="s">
        <v>61</v>
      </c>
      <c r="C47" s="170"/>
      <c r="D47" s="170"/>
      <c r="E47" s="170"/>
      <c r="F47" s="170"/>
      <c r="G47" s="170"/>
      <c r="H47" s="170"/>
      <c r="I47" s="170"/>
      <c r="J47" s="170"/>
      <c r="K47" s="171"/>
      <c r="L47" s="226">
        <f>IF(ISBLANK('YR1'!$O$6),"",(IF('YR1'!$O$6&gt;2,(IF(ISBLANK('YR2'!L47),"",'YR2'!L47)),"")))</f>
        <v>0</v>
      </c>
      <c r="M47" s="173"/>
      <c r="O47" s="43" t="str">
        <f>IF('YR1'!$O$6&gt;2,'YR1'!O47,"Subcontract 4:")</f>
        <v>Subcontract 4:</v>
      </c>
      <c r="P47" s="183"/>
      <c r="Q47" s="183"/>
      <c r="R47" s="109">
        <f>IF(P47+'YR1'!R47+'YR2'!R47&gt;=25000,25000-('YR1'!R47+'YR2'!R47),P47)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241"/>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IF(ISBLANK('YR1'!$O$6),"",(IF('YR1'!$O$6&gt;2,(IF(ISBLANK('YR2'!L49),"",'YR2'!L49)),"")))</f>
        <v>0</v>
      </c>
      <c r="M49" s="173"/>
    </row>
    <row r="50" spans="1:21" s="1" customFormat="1" ht="12.9" customHeight="1" x14ac:dyDescent="0.3">
      <c r="A50" s="138"/>
      <c r="B50" s="205" t="s">
        <v>16</v>
      </c>
      <c r="C50" s="206"/>
      <c r="D50" s="206"/>
      <c r="E50" s="206"/>
      <c r="F50" s="206"/>
      <c r="G50" s="206"/>
      <c r="H50" s="206"/>
      <c r="I50" s="206"/>
      <c r="J50" s="206"/>
      <c r="K50" s="207"/>
      <c r="L50" s="167">
        <f>SUM(L41:M49)</f>
        <v>0</v>
      </c>
      <c r="M50" s="241"/>
    </row>
    <row r="51" spans="1:21" s="1" customFormat="1" ht="12.9" customHeight="1" x14ac:dyDescent="0.3">
      <c r="A51" s="143" t="s">
        <v>87</v>
      </c>
      <c r="B51" s="208" t="s">
        <v>134</v>
      </c>
      <c r="C51" s="198"/>
      <c r="D51" s="198"/>
      <c r="E51" s="198"/>
      <c r="F51" s="198"/>
      <c r="G51" s="198"/>
      <c r="H51" s="198"/>
      <c r="I51" s="198"/>
      <c r="J51" s="198"/>
      <c r="K51" s="254"/>
      <c r="L51" s="184">
        <f>SUM(L24,L28,L32,L39,L50)</f>
        <v>0</v>
      </c>
      <c r="M51" s="246"/>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141</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69" t="str">
        <f>IF(ISBLANK('YR1'!B55),"",'YR1'!B55)</f>
        <v>Modified Total Direct Costs (MTDC)</v>
      </c>
      <c r="C55" s="170"/>
      <c r="D55" s="17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245"/>
      <c r="K55" s="231"/>
      <c r="L55" s="167">
        <f>IF('YR1'!$O$6&gt;2,IF(B55="Modified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1"/>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138</v>
      </c>
      <c r="B57" s="252" t="s">
        <v>137</v>
      </c>
      <c r="C57" s="252"/>
      <c r="D57" s="252"/>
      <c r="E57" s="252"/>
      <c r="F57" s="252"/>
      <c r="G57" s="252"/>
      <c r="H57" s="252"/>
      <c r="I57" s="252"/>
      <c r="J57" s="252"/>
      <c r="K57" s="253"/>
      <c r="L57" s="188">
        <f>SUM(L51,L55)</f>
        <v>0</v>
      </c>
      <c r="M57" s="244"/>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O41:Q41"/>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s>
  <dataValidations disablePrompts="1"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42"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35" t="s">
        <v>74</v>
      </c>
      <c r="B1" s="235"/>
      <c r="C1" s="235"/>
      <c r="D1" s="235"/>
      <c r="E1" s="235"/>
      <c r="F1" s="235"/>
      <c r="G1" s="235"/>
      <c r="H1" s="235"/>
      <c r="I1" s="235"/>
      <c r="J1" s="235"/>
      <c r="K1" s="235"/>
      <c r="L1" s="236" t="s">
        <v>107</v>
      </c>
      <c r="M1" s="257"/>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IF(ISBLANK('YR1'!$O$6),"",(IF('YR1'!$O$6&gt;3,(IF(ISBLANK('YR1'!D2),"",'YR1'!D2)),"")))</f>
        <v/>
      </c>
      <c r="E2" s="237"/>
      <c r="F2" s="237"/>
      <c r="G2" s="237"/>
      <c r="H2" s="237"/>
      <c r="I2" s="237"/>
      <c r="J2" s="237"/>
      <c r="K2" s="237"/>
      <c r="M2" s="232"/>
      <c r="O2" s="117"/>
    </row>
    <row r="3" spans="1:61" s="1" customFormat="1" ht="15" customHeight="1" x14ac:dyDescent="0.3">
      <c r="A3" s="1" t="s">
        <v>69</v>
      </c>
      <c r="C3" s="3"/>
      <c r="D3" s="196" t="str">
        <f>IF(ISBLANK('YR1'!$O$6),"",(IF('YR1'!$O$6&gt;3,(IF(ISBLANK('YR1'!D3),"",'YR1'!D3)),"")))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IF(ISBLANK('YR1'!$O$6),"",(IF('YR1'!$O$6&gt;3,(IF(ISBLANK('YR1'!B8),"",'YR1'!B8)),"")))</f>
        <v/>
      </c>
      <c r="C8" s="234"/>
      <c r="D8" s="233" t="str">
        <f>IF(ISBLANK('YR1'!$O$6),"",(IF('YR1'!$O$6&gt;3,(IF(ISBLANK('YR1'!D8),"",'YR1'!D8)),"")))</f>
        <v/>
      </c>
      <c r="E8" s="234"/>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19" t="s">
        <v>52</v>
      </c>
      <c r="P8" s="220"/>
      <c r="Q8" s="220"/>
      <c r="R8" s="75">
        <f>'YR3'!R8</f>
        <v>0</v>
      </c>
      <c r="S8" s="12"/>
      <c r="T8" s="12"/>
    </row>
    <row r="9" spans="1:61" s="1" customFormat="1" ht="12.9" customHeight="1" x14ac:dyDescent="0.3">
      <c r="A9" s="21">
        <v>2</v>
      </c>
      <c r="B9" s="233" t="str">
        <f>IF(ISBLANK('YR1'!$O$6),"",(IF('YR1'!$O$6&gt;3,(IF(ISBLANK('YR1'!B9),"",'YR1'!B9)),"")))</f>
        <v/>
      </c>
      <c r="C9" s="234"/>
      <c r="D9" s="233" t="str">
        <f>IF(ISBLANK('YR1'!$O$6),"",(IF('YR1'!$O$6&gt;3,(IF(ISBLANK('YR1'!D9),"",'YR1'!D9)),"")))</f>
        <v/>
      </c>
      <c r="E9" s="234"/>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15" t="s">
        <v>53</v>
      </c>
      <c r="P9" s="216"/>
      <c r="Q9" s="216"/>
      <c r="R9" s="76">
        <f>'YR3'!R9</f>
        <v>0.41</v>
      </c>
    </row>
    <row r="10" spans="1:61" s="1" customFormat="1" ht="12.9" customHeight="1" x14ac:dyDescent="0.3">
      <c r="A10" s="21">
        <v>3</v>
      </c>
      <c r="B10" s="233" t="str">
        <f>IF(ISBLANK('YR1'!$O$6),"",(IF('YR1'!$O$6&gt;3,(IF(ISBLANK('YR1'!B10),"",'YR1'!B10)),"")))</f>
        <v/>
      </c>
      <c r="C10" s="234"/>
      <c r="D10" s="233" t="str">
        <f>IF(ISBLANK('YR1'!$O$6),"",(IF('YR1'!$O$6&gt;3,(IF(ISBLANK('YR1'!D10),"",'YR1'!D10)),"")))</f>
        <v/>
      </c>
      <c r="E10" s="234"/>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15" t="s">
        <v>79</v>
      </c>
      <c r="P10" s="216"/>
      <c r="Q10" s="216"/>
      <c r="R10" s="76">
        <f>'YR3'!R10</f>
        <v>7.6499999999999999E-2</v>
      </c>
    </row>
    <row r="11" spans="1:61" s="1" customFormat="1" ht="12.9" customHeight="1" x14ac:dyDescent="0.3">
      <c r="A11" s="21">
        <v>4</v>
      </c>
      <c r="B11" s="233" t="str">
        <f>IF(ISBLANK('YR1'!$O$6),"",(IF('YR1'!$O$6&gt;3,(IF(ISBLANK('YR1'!B11),"",'YR1'!B11)),"")))</f>
        <v/>
      </c>
      <c r="C11" s="234"/>
      <c r="D11" s="233" t="str">
        <f>IF(ISBLANK('YR1'!$O$6),"",(IF('YR1'!$O$6&gt;3,(IF(ISBLANK('YR1'!D11),"",'YR1'!D11)),"")))</f>
        <v/>
      </c>
      <c r="E11" s="234"/>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15" t="s">
        <v>54</v>
      </c>
      <c r="P11" s="216"/>
      <c r="Q11" s="216"/>
      <c r="R11" s="76">
        <f>'YR3'!R11</f>
        <v>0.38</v>
      </c>
    </row>
    <row r="12" spans="1:61" s="1" customFormat="1" ht="12.9" customHeight="1" thickBot="1" x14ac:dyDescent="0.35">
      <c r="A12" s="21">
        <v>5</v>
      </c>
      <c r="B12" s="233" t="str">
        <f>IF(ISBLANK('YR1'!$O$6),"",(IF('YR1'!$O$6&gt;3,(IF(ISBLANK('YR1'!B12),"",'YR1'!B12)),"")))</f>
        <v/>
      </c>
      <c r="C12" s="234"/>
      <c r="D12" s="233" t="str">
        <f>IF(ISBLANK('YR1'!$O$6),"",(IF('YR1'!$O$6&gt;3,(IF(ISBLANK('YR1'!D12),"",'YR1'!D12)),"")))</f>
        <v/>
      </c>
      <c r="E12" s="234"/>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17" t="s">
        <v>55</v>
      </c>
      <c r="P12" s="218"/>
      <c r="Q12" s="218"/>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IF(ISBLANK('YR1'!$O$6),"",(IF('YR1'!$O$6&gt;3,(IF(ISBLANK('YR1'!A17),"",'YR1'!A17)),"")))</f>
        <v/>
      </c>
      <c r="B17" s="163" t="s">
        <v>77</v>
      </c>
      <c r="C17" s="163"/>
      <c r="D17" s="163"/>
      <c r="E17" s="163"/>
      <c r="F17" s="163"/>
      <c r="G17" s="163"/>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121</v>
      </c>
      <c r="P17" s="124">
        <f>IF('YR1'!$O$6&gt;3,('YR3'!P17),0)</f>
        <v>0</v>
      </c>
      <c r="Q17" s="93">
        <f>(P17/12)*2162</f>
        <v>0</v>
      </c>
      <c r="R17" s="69"/>
      <c r="S17" s="69"/>
      <c r="T17" s="69"/>
      <c r="U17" s="31"/>
      <c r="V17" s="14"/>
    </row>
    <row r="18" spans="1:23" s="1" customFormat="1" ht="12.9" customHeight="1" x14ac:dyDescent="0.3">
      <c r="A18" s="21" t="str">
        <f>IF(ISBLANK('YR1'!$O$6),"",(IF('YR1'!$O$6&gt;3,(IF(ISBLANK('YR1'!A18),"",'YR1'!A18)),"")))</f>
        <v/>
      </c>
      <c r="B18" s="163" t="s">
        <v>34</v>
      </c>
      <c r="C18" s="163"/>
      <c r="D18" s="163"/>
      <c r="E18" s="163"/>
      <c r="F18" s="163"/>
      <c r="G18" s="163"/>
      <c r="H18" s="81">
        <f>P17</f>
        <v>0</v>
      </c>
      <c r="I18" s="81">
        <f>P18</f>
        <v>0</v>
      </c>
      <c r="J18" s="81">
        <f>P19</f>
        <v>0</v>
      </c>
      <c r="K18" s="93">
        <f>IF('YR1'!$O$6&gt;3,('YR3'!K18+('YR3'!K18*'YR4'!$R$8)),0)</f>
        <v>0</v>
      </c>
      <c r="L18" s="93">
        <f>Q20</f>
        <v>0</v>
      </c>
      <c r="M18" s="93">
        <f t="shared" ref="M18:M21" si="0">SUM(K18,L18)</f>
        <v>0</v>
      </c>
      <c r="O18" s="122" t="s">
        <v>122</v>
      </c>
      <c r="P18" s="124">
        <f>IF('YR1'!$O$6&gt;3,('YR3'!P18),0)</f>
        <v>0</v>
      </c>
      <c r="Q18" s="93">
        <f>(P18/9)*1730</f>
        <v>0</v>
      </c>
      <c r="R18" s="69"/>
      <c r="S18" s="69"/>
      <c r="T18" s="69"/>
      <c r="U18" s="31"/>
      <c r="V18" s="14"/>
    </row>
    <row r="19" spans="1:23" s="1" customFormat="1" ht="12.9" customHeight="1" x14ac:dyDescent="0.3">
      <c r="A19" s="21" t="str">
        <f>IF(ISBLANK('YR1'!$O$6),"",(IF('YR1'!$O$6&gt;3,(IF(ISBLANK('YR1'!A19),"",'YR1'!A19)),"")))</f>
        <v/>
      </c>
      <c r="B19" s="163" t="s">
        <v>35</v>
      </c>
      <c r="C19" s="163"/>
      <c r="D19" s="163"/>
      <c r="E19" s="163"/>
      <c r="F19" s="163"/>
      <c r="G19" s="163"/>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123</v>
      </c>
      <c r="P19" s="124">
        <f>IF('YR1'!$O$6&gt;3,('YR3'!P19),0)</f>
        <v>0</v>
      </c>
      <c r="Q19" s="93">
        <f>(P19/3)*432</f>
        <v>0</v>
      </c>
      <c r="R19" s="69"/>
      <c r="S19" s="69"/>
      <c r="T19" s="69"/>
      <c r="U19" s="31"/>
      <c r="V19" s="14"/>
    </row>
    <row r="20" spans="1:23" s="1" customFormat="1" ht="12.9" customHeight="1" x14ac:dyDescent="0.3">
      <c r="A20" s="21" t="str">
        <f>IF(ISBLANK('YR1'!$O$6),"",(IF('YR1'!$O$6&gt;3,(IF(ISBLANK('YR1'!A20),"",'YR1'!A20)),"")))</f>
        <v/>
      </c>
      <c r="B20" s="163" t="s">
        <v>36</v>
      </c>
      <c r="C20" s="163"/>
      <c r="D20" s="163"/>
      <c r="E20" s="163"/>
      <c r="F20" s="163"/>
      <c r="G20" s="163"/>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163" t="s">
        <v>48</v>
      </c>
      <c r="C21" s="163"/>
      <c r="D21" s="163"/>
      <c r="E21" s="163"/>
      <c r="F21" s="163"/>
      <c r="G21" s="163"/>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242">
        <f>SUM(M13,M22)</f>
        <v>0</v>
      </c>
      <c r="M24" s="243"/>
      <c r="V24" s="15"/>
      <c r="W24" s="11"/>
    </row>
    <row r="25" spans="1:23" s="1" customFormat="1" ht="12.9" customHeight="1" x14ac:dyDescent="0.3">
      <c r="A25" s="19" t="s">
        <v>63</v>
      </c>
      <c r="B25" s="176" t="s">
        <v>117</v>
      </c>
      <c r="C25" s="177"/>
      <c r="D25" s="177"/>
      <c r="E25" s="177"/>
      <c r="F25" s="177"/>
      <c r="G25" s="177"/>
      <c r="H25" s="177"/>
      <c r="I25" s="177"/>
      <c r="J25" s="177"/>
      <c r="K25" s="178"/>
      <c r="L25" s="255" t="s">
        <v>8</v>
      </c>
      <c r="M25" s="256"/>
    </row>
    <row r="26" spans="1:23" s="1" customFormat="1" ht="12.9" customHeight="1" x14ac:dyDescent="0.3">
      <c r="A26" s="18">
        <v>1</v>
      </c>
      <c r="B26" s="169" t="str">
        <f>IF(ISBLANK('YR1'!$O$6),"",(IF('YR1'!$O$6&gt;3,(IF(ISBLANK('YR1'!B26),"",'YR1'!B26)),"")))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IF(ISBLANK('YR1'!$O$6),"",(IF('YR1'!$O$6&gt;3,(IF(ISBLANK('YR1'!B27),"",'YR1'!B27)),"")))</f>
        <v/>
      </c>
      <c r="C27" s="170"/>
      <c r="D27" s="170"/>
      <c r="E27" s="170"/>
      <c r="F27" s="170"/>
      <c r="G27" s="170"/>
      <c r="H27" s="170"/>
      <c r="I27" s="170"/>
      <c r="J27" s="170"/>
      <c r="K27" s="171"/>
      <c r="L27" s="172"/>
      <c r="M27" s="173"/>
      <c r="R27" s="90"/>
    </row>
    <row r="28" spans="1:23" s="1" customFormat="1" ht="12.9" customHeight="1" x14ac:dyDescent="0.3">
      <c r="A28" s="137"/>
      <c r="B28" s="176" t="s">
        <v>11</v>
      </c>
      <c r="C28" s="177"/>
      <c r="D28" s="177"/>
      <c r="E28" s="177"/>
      <c r="F28" s="177"/>
      <c r="G28" s="177"/>
      <c r="H28" s="177"/>
      <c r="I28" s="177"/>
      <c r="J28" s="177"/>
      <c r="K28" s="178"/>
      <c r="L28" s="167">
        <f>SUM(L26:M27)</f>
        <v>0</v>
      </c>
      <c r="M28" s="168"/>
    </row>
    <row r="29" spans="1:23" s="1" customFormat="1" ht="12.9" customHeight="1" x14ac:dyDescent="0.3">
      <c r="A29" s="19" t="s">
        <v>64</v>
      </c>
      <c r="B29" s="176" t="s">
        <v>12</v>
      </c>
      <c r="C29" s="177"/>
      <c r="D29" s="177"/>
      <c r="E29" s="177"/>
      <c r="F29" s="177"/>
      <c r="G29" s="177"/>
      <c r="H29" s="177"/>
      <c r="I29" s="177"/>
      <c r="J29" s="177"/>
      <c r="K29" s="178"/>
      <c r="L29" s="181"/>
      <c r="M29" s="182"/>
    </row>
    <row r="30" spans="1:23" s="1" customFormat="1" ht="12.9" customHeight="1" x14ac:dyDescent="0.3">
      <c r="A30" s="18">
        <v>1</v>
      </c>
      <c r="B30" s="169" t="s">
        <v>56</v>
      </c>
      <c r="C30" s="170"/>
      <c r="D30" s="170"/>
      <c r="E30" s="170"/>
      <c r="F30" s="170"/>
      <c r="G30" s="170"/>
      <c r="H30" s="170"/>
      <c r="I30" s="170"/>
      <c r="J30" s="170"/>
      <c r="K30" s="171"/>
      <c r="L30" s="226">
        <f>IF(ISBLANK('YR1'!$O$6),"",(IF('YR1'!$O$6&gt;3,(IF(ISBLANK('YR3'!L30),"",'YR3'!L30)),"")))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IF(ISBLANK('YR1'!$O$6),"",(IF('YR1'!$O$6&gt;3,(IF(ISBLANK('YR3'!L31),"",'YR3'!L31)),"")))</f>
        <v>0</v>
      </c>
      <c r="M31" s="231"/>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1"/>
      <c r="M33" s="182"/>
    </row>
    <row r="34" spans="1:18" s="1" customFormat="1" ht="12.9" customHeight="1" x14ac:dyDescent="0.3">
      <c r="A34" s="18">
        <v>1</v>
      </c>
      <c r="B34" s="169" t="s">
        <v>58</v>
      </c>
      <c r="C34" s="170"/>
      <c r="D34" s="170"/>
      <c r="E34" s="170"/>
      <c r="F34" s="170"/>
      <c r="G34" s="170"/>
      <c r="H34" s="170"/>
      <c r="I34" s="170"/>
      <c r="J34" s="170"/>
      <c r="K34" s="171"/>
      <c r="L34" s="226">
        <f>IF(ISBLANK('YR1'!$O$6),"",(IF('YR1'!$O$6&gt;3,(IF(ISBLANK('YR3'!L34),"",'YR3'!L34)),"")))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IF(ISBLANK('YR1'!$O$6),"",(IF('YR1'!$O$6&gt;3,(IF(ISBLANK('YR3'!L35),"",'YR3'!L35)),"")))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IF(ISBLANK('YR1'!$O$6),"",(IF('YR1'!$O$6&gt;3,(IF(ISBLANK('YR3'!L36),"",'YR3'!L36)),"")))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IF(ISBLANK('YR1'!$O$6),"",(IF('YR1'!$O$6&gt;3,(IF(ISBLANK('YR3'!L37),"",'YR3'!L37)),"")))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IF(ISBLANK('YR1'!$O$6),"",(IF('YR1'!$O$6&gt;3,(IF(ISBLANK('YR3'!L38),"",'YR3'!L38)),"")))</f>
        <v>0</v>
      </c>
      <c r="M38" s="173"/>
    </row>
    <row r="39" spans="1:18" s="1" customFormat="1" ht="12.9" customHeight="1" x14ac:dyDescent="0.3">
      <c r="A39" s="137"/>
      <c r="B39" s="176"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226">
        <f>IF(ISBLANK('YR1'!$O$6),"",(IF('YR1'!$O$6&gt;3,(IF(ISBLANK('YR3'!L41),"",'YR3'!L41)),"")))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IF(ISBLANK('YR1'!$O$6),"",(IF('YR1'!$O$6&gt;3,(IF(ISBLANK('YR3'!L42),"",'YR3'!L42)),"")))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IF(ISBLANK('YR1'!$O$6),"",(IF('YR1'!$O$6&gt;3,(IF(ISBLANK('YR3'!L43),"",'YR3'!L43)),"")))</f>
        <v>0</v>
      </c>
      <c r="M43" s="173"/>
      <c r="P43" s="191" t="s">
        <v>102</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IF(ISBLANK('YR1'!$O$6),"",(IF('YR1'!$O$6&gt;3,(IF(ISBLANK('YR3'!L44),"",'YR3'!L44)),"")))</f>
        <v>0</v>
      </c>
      <c r="M44" s="173"/>
      <c r="O44" s="43" t="str">
        <f>IF('YR1'!$O$6&gt;3,'YR1'!O44,"Subcontract 1:")</f>
        <v>Subcontract 1:</v>
      </c>
      <c r="P44" s="183"/>
      <c r="Q44" s="183"/>
      <c r="R44" s="109">
        <f>IF(P44+'YR1'!R44+'YR2'!R44+'YR3'!R44&gt;=25000,25000-('YR1'!R44+'YR2'!R44+'YR3'!R44),P44)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tr">
        <f>IF('YR1'!$O$6&gt;3,'YR1'!O45,"Subcontract 2:")</f>
        <v>Subcontract 2:</v>
      </c>
      <c r="P45" s="183"/>
      <c r="Q45" s="183"/>
      <c r="R45" s="109">
        <f>IF(P45+'YR1'!R45+'YR2'!R45+'YR3'!R45&gt;=25000,25000-('YR1'!R45+'YR2'!R45+'YR3'!R45),P45)</f>
        <v>0</v>
      </c>
    </row>
    <row r="46" spans="1:18" s="1" customFormat="1" ht="12.9" customHeight="1" x14ac:dyDescent="0.3">
      <c r="A46" s="18">
        <v>6</v>
      </c>
      <c r="B46" s="169" t="s">
        <v>22</v>
      </c>
      <c r="C46" s="170"/>
      <c r="D46" s="170"/>
      <c r="E46" s="170"/>
      <c r="F46" s="170"/>
      <c r="G46" s="170"/>
      <c r="H46" s="170"/>
      <c r="I46" s="170"/>
      <c r="J46" s="170"/>
      <c r="K46" s="171"/>
      <c r="L46" s="226">
        <f>IF(ISBLANK('YR1'!$O$6),"",(IF('YR1'!$O$6&gt;3,(IF(ISBLANK('YR3'!L46),"",'YR3'!L46)),"")))</f>
        <v>0</v>
      </c>
      <c r="M46" s="173"/>
      <c r="O46" s="43" t="str">
        <f>IF('YR1'!$O$6&gt;3,'YR1'!O46,"Subcontract 3:")</f>
        <v>Subcontract 3:</v>
      </c>
      <c r="P46" s="183"/>
      <c r="Q46" s="183"/>
      <c r="R46" s="109">
        <f>IF(P46+'YR1'!R46+'YR2'!R46+'YR3'!R46&gt;=25000,25000-('YR1'!R46+'YR2'!R46+'YR3'!R46),P46)</f>
        <v>0</v>
      </c>
    </row>
    <row r="47" spans="1:18" s="1" customFormat="1" ht="12.9" customHeight="1" x14ac:dyDescent="0.3">
      <c r="A47" s="18">
        <v>7</v>
      </c>
      <c r="B47" s="169" t="s">
        <v>61</v>
      </c>
      <c r="C47" s="170"/>
      <c r="D47" s="170"/>
      <c r="E47" s="170"/>
      <c r="F47" s="170"/>
      <c r="G47" s="170"/>
      <c r="H47" s="170"/>
      <c r="I47" s="170"/>
      <c r="J47" s="170"/>
      <c r="K47" s="171"/>
      <c r="L47" s="226">
        <f>IF(ISBLANK('YR1'!$O$6),"",(IF('YR1'!$O$6&gt;3,(IF(ISBLANK('YR3'!L47),"",'YR3'!L47)),"")))</f>
        <v>0</v>
      </c>
      <c r="M47" s="173"/>
      <c r="O47" s="43" t="str">
        <f>IF('YR1'!$O$6&gt;3,'YR1'!O47,"Subcontract 4:")</f>
        <v>Subcontract 4:</v>
      </c>
      <c r="P47" s="183"/>
      <c r="Q47" s="183"/>
      <c r="R47" s="109">
        <f>IF(P47+'YR1'!R47+'YR2'!R47+'YR3'!R47&gt;=25000,25000-('YR1'!R47+'YR2'!R47+'YR3'!R47),P47)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IF(ISBLANK('YR1'!$O$6),"",(IF('YR1'!$O$6&gt;3,(IF(ISBLANK('YR3'!L49),"",'YR3'!L49)),"")))</f>
        <v>0</v>
      </c>
      <c r="M49" s="173"/>
    </row>
    <row r="50" spans="1:21" s="1" customFormat="1" ht="12.9" customHeight="1" x14ac:dyDescent="0.3">
      <c r="A50" s="138"/>
      <c r="B50" s="205" t="s">
        <v>16</v>
      </c>
      <c r="C50" s="206"/>
      <c r="D50" s="206"/>
      <c r="E50" s="206"/>
      <c r="F50" s="206"/>
      <c r="G50" s="206"/>
      <c r="H50" s="206"/>
      <c r="I50" s="206"/>
      <c r="J50" s="206"/>
      <c r="K50" s="207"/>
      <c r="L50" s="167">
        <f>SUM(L41:M49)</f>
        <v>0</v>
      </c>
      <c r="M50" s="168"/>
    </row>
    <row r="51" spans="1:21" s="1" customFormat="1" ht="12.9" customHeight="1" x14ac:dyDescent="0.3">
      <c r="A51" s="140" t="s">
        <v>87</v>
      </c>
      <c r="B51" s="208" t="s">
        <v>134</v>
      </c>
      <c r="C51" s="198"/>
      <c r="D51" s="198"/>
      <c r="E51" s="198"/>
      <c r="F51" s="198"/>
      <c r="G51" s="198"/>
      <c r="H51" s="198"/>
      <c r="I51" s="198"/>
      <c r="J51" s="198"/>
      <c r="K51" s="254"/>
      <c r="L51" s="184">
        <f>SUM(L24,L28,L32,L39,L50)</f>
        <v>0</v>
      </c>
      <c r="M51" s="185"/>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69" t="str">
        <f>IF(ISBLANK('YR1'!B55),"",'YR1'!B55)</f>
        <v>Modified Total Direct Costs (MTDC)</v>
      </c>
      <c r="C55" s="170"/>
      <c r="D55" s="17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193"/>
      <c r="K55" s="173"/>
      <c r="L55" s="167">
        <f>IF('YR1'!$O$6&gt;3,IF(B55="Modified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68"/>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52" t="s">
        <v>137</v>
      </c>
      <c r="C57" s="252"/>
      <c r="D57" s="252"/>
      <c r="E57" s="252"/>
      <c r="F57" s="252"/>
      <c r="G57" s="252"/>
      <c r="H57" s="252"/>
      <c r="I57" s="252"/>
      <c r="J57" s="252"/>
      <c r="K57" s="253"/>
      <c r="L57" s="188">
        <f>SUM(L51,L55)</f>
        <v>0</v>
      </c>
      <c r="M57" s="189"/>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O41:Q41"/>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zoomScale="140" zoomScaleNormal="140" workbookViewId="0">
      <pane ySplit="1" topLeftCell="A34"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35" t="s">
        <v>74</v>
      </c>
      <c r="B1" s="235"/>
      <c r="C1" s="235"/>
      <c r="D1" s="235"/>
      <c r="E1" s="235"/>
      <c r="F1" s="235"/>
      <c r="G1" s="235"/>
      <c r="H1" s="235"/>
      <c r="I1" s="235"/>
      <c r="J1" s="235"/>
      <c r="K1" s="235"/>
      <c r="L1" s="203" t="s">
        <v>108</v>
      </c>
      <c r="M1" s="203"/>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37" t="str">
        <f>IF(ISBLANK('YR1'!$O$6),"",(IF('YR1'!$O$6&gt;4,(IF(ISBLANK('YR1'!D2),"",'YR1'!D2)),"")))</f>
        <v/>
      </c>
      <c r="E2" s="237"/>
      <c r="F2" s="237"/>
      <c r="G2" s="237"/>
      <c r="H2" s="237"/>
      <c r="I2" s="237"/>
      <c r="J2" s="237"/>
      <c r="K2" s="237"/>
      <c r="M2" s="232"/>
      <c r="O2" s="118"/>
    </row>
    <row r="3" spans="1:61" s="1" customFormat="1" ht="15" customHeight="1" x14ac:dyDescent="0.3">
      <c r="A3" s="1" t="s">
        <v>69</v>
      </c>
      <c r="C3" s="3"/>
      <c r="D3" s="196" t="str">
        <f>IF(ISBLANK('YR1'!$O$6),"",(IF('YR1'!$O$6&gt;4,(IF(ISBLANK('YR1'!D3),"",'YR1'!D3)),"")))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IF(ISBLANK('YR1'!$O$6),"",(IF('YR1'!$O$6&gt;4,(IF(ISBLANK('YR1'!B8),"",'YR1'!B8)),"")))</f>
        <v/>
      </c>
      <c r="C8" s="234"/>
      <c r="D8" s="233" t="str">
        <f>IF(ISBLANK('YR1'!$O$6),"",(IF('YR1'!$O$6&gt;4,(IF(ISBLANK('YR1'!D8),"",'YR1'!D8)),"")))</f>
        <v/>
      </c>
      <c r="E8" s="234"/>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19" t="s">
        <v>52</v>
      </c>
      <c r="P8" s="220"/>
      <c r="Q8" s="220"/>
      <c r="R8" s="75">
        <f>'YR4'!R8</f>
        <v>0</v>
      </c>
      <c r="S8" s="12"/>
      <c r="T8" s="12"/>
    </row>
    <row r="9" spans="1:61" s="1" customFormat="1" ht="12.9" customHeight="1" x14ac:dyDescent="0.3">
      <c r="A9" s="21">
        <v>2</v>
      </c>
      <c r="B9" s="233" t="str">
        <f>IF(ISBLANK('YR1'!$O$6),"",(IF('YR1'!$O$6&gt;4,(IF(ISBLANK('YR1'!B9),"",'YR1'!B9)),"")))</f>
        <v/>
      </c>
      <c r="C9" s="234"/>
      <c r="D9" s="233" t="str">
        <f>IF(ISBLANK('YR1'!$O$6),"",(IF('YR1'!$O$6&gt;4,(IF(ISBLANK('YR1'!D9),"",'YR1'!D9)),"")))</f>
        <v/>
      </c>
      <c r="E9" s="234"/>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15" t="s">
        <v>53</v>
      </c>
      <c r="P9" s="216"/>
      <c r="Q9" s="216"/>
      <c r="R9" s="76">
        <f>'YR4'!R9</f>
        <v>0.41</v>
      </c>
    </row>
    <row r="10" spans="1:61" s="1" customFormat="1" ht="12.9" customHeight="1" x14ac:dyDescent="0.3">
      <c r="A10" s="21">
        <v>3</v>
      </c>
      <c r="B10" s="233" t="str">
        <f>IF(ISBLANK('YR1'!$O$6),"",(IF('YR1'!$O$6&gt;4,(IF(ISBLANK('YR1'!B10),"",'YR1'!B10)),"")))</f>
        <v/>
      </c>
      <c r="C10" s="234"/>
      <c r="D10" s="233" t="str">
        <f>IF(ISBLANK('YR1'!$O$6),"",(IF('YR1'!$O$6&gt;4,(IF(ISBLANK('YR1'!D10),"",'YR1'!D10)),"")))</f>
        <v/>
      </c>
      <c r="E10" s="234"/>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15" t="s">
        <v>79</v>
      </c>
      <c r="P10" s="216"/>
      <c r="Q10" s="216"/>
      <c r="R10" s="76">
        <f>'YR4'!R10</f>
        <v>7.6499999999999999E-2</v>
      </c>
    </row>
    <row r="11" spans="1:61" s="1" customFormat="1" ht="12.9" customHeight="1" x14ac:dyDescent="0.3">
      <c r="A11" s="21">
        <v>4</v>
      </c>
      <c r="B11" s="233" t="str">
        <f>IF(ISBLANK('YR1'!$O$6),"",(IF('YR1'!$O$6&gt;4,(IF(ISBLANK('YR1'!B11),"",'YR1'!B11)),"")))</f>
        <v/>
      </c>
      <c r="C11" s="234"/>
      <c r="D11" s="233" t="str">
        <f>IF(ISBLANK('YR1'!$O$6),"",(IF('YR1'!$O$6&gt;4,(IF(ISBLANK('YR1'!D11),"",'YR1'!D11)),"")))</f>
        <v/>
      </c>
      <c r="E11" s="234"/>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15" t="s">
        <v>54</v>
      </c>
      <c r="P11" s="216"/>
      <c r="Q11" s="216"/>
      <c r="R11" s="76">
        <f>'YR4'!R11</f>
        <v>0.38</v>
      </c>
    </row>
    <row r="12" spans="1:61" s="1" customFormat="1" ht="12.75" customHeight="1" thickBot="1" x14ac:dyDescent="0.35">
      <c r="A12" s="21">
        <v>5</v>
      </c>
      <c r="B12" s="233" t="str">
        <f>IF(ISBLANK('YR1'!$O$6),"",(IF('YR1'!$O$6&gt;4,(IF(ISBLANK('YR1'!B12),"",'YR1'!B12)),"")))</f>
        <v/>
      </c>
      <c r="C12" s="234"/>
      <c r="D12" s="233" t="str">
        <f>IF(ISBLANK('YR1'!$O$6),"",(IF('YR1'!$O$6&gt;4,(IF(ISBLANK('YR1'!D12),"",'YR1'!D12)),"")))</f>
        <v/>
      </c>
      <c r="E12" s="234"/>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17" t="s">
        <v>55</v>
      </c>
      <c r="P12" s="218"/>
      <c r="Q12" s="218"/>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IF(ISBLANK('YR1'!$O$6),"",(IF('YR1'!$O$6&gt;4,(IF(ISBLANK('YR1'!A17),"",'YR1'!A17)),"")))</f>
        <v/>
      </c>
      <c r="B17" s="163" t="s">
        <v>77</v>
      </c>
      <c r="C17" s="163"/>
      <c r="D17" s="163"/>
      <c r="E17" s="163"/>
      <c r="F17" s="163"/>
      <c r="G17" s="163"/>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121</v>
      </c>
      <c r="P17" s="124">
        <f>IF('YR1'!$O$6&gt;4,('YR4'!P17),0)</f>
        <v>0</v>
      </c>
      <c r="Q17" s="93">
        <f>(P17/12)*2162</f>
        <v>0</v>
      </c>
      <c r="R17" s="69"/>
      <c r="S17" s="69"/>
      <c r="T17" s="69"/>
      <c r="U17" s="31"/>
      <c r="V17" s="14"/>
    </row>
    <row r="18" spans="1:23" s="1" customFormat="1" ht="12.9" customHeight="1" x14ac:dyDescent="0.3">
      <c r="A18" s="21" t="str">
        <f>IF(ISBLANK('YR1'!$O$6),"",(IF('YR1'!$O$6&gt;4,(IF(ISBLANK('YR1'!A18),"",'YR1'!A18)),"")))</f>
        <v/>
      </c>
      <c r="B18" s="163" t="s">
        <v>34</v>
      </c>
      <c r="C18" s="163"/>
      <c r="D18" s="163"/>
      <c r="E18" s="163"/>
      <c r="F18" s="163"/>
      <c r="G18" s="163"/>
      <c r="H18" s="81">
        <f>P17</f>
        <v>0</v>
      </c>
      <c r="I18" s="81">
        <f>P18</f>
        <v>0</v>
      </c>
      <c r="J18" s="81">
        <f>P19</f>
        <v>0</v>
      </c>
      <c r="K18" s="93">
        <f>IF('YR1'!$O$6&gt;4,('YR4'!K18+('YR4'!K18*'YR5'!$R$8)),0)</f>
        <v>0</v>
      </c>
      <c r="L18" s="93">
        <f>Q20</f>
        <v>0</v>
      </c>
      <c r="M18" s="93">
        <f t="shared" ref="M18:M21" si="0">SUM(K18,L18)</f>
        <v>0</v>
      </c>
      <c r="O18" s="122" t="s">
        <v>122</v>
      </c>
      <c r="P18" s="124">
        <f>IF('YR1'!$O$6&gt;4,('YR4'!P18),0)</f>
        <v>0</v>
      </c>
      <c r="Q18" s="93">
        <f>(P18/9)*1730</f>
        <v>0</v>
      </c>
      <c r="R18" s="69"/>
      <c r="S18" s="69"/>
      <c r="T18" s="69"/>
      <c r="U18" s="31"/>
      <c r="V18" s="14"/>
    </row>
    <row r="19" spans="1:23" s="1" customFormat="1" ht="12.9" customHeight="1" x14ac:dyDescent="0.3">
      <c r="A19" s="21" t="str">
        <f>IF(ISBLANK('YR1'!$O$6),"",(IF('YR1'!$O$6&gt;4,(IF(ISBLANK('YR1'!A19),"",'YR1'!A19)),"")))</f>
        <v/>
      </c>
      <c r="B19" s="163" t="s">
        <v>35</v>
      </c>
      <c r="C19" s="163"/>
      <c r="D19" s="163"/>
      <c r="E19" s="163"/>
      <c r="F19" s="163"/>
      <c r="G19" s="163"/>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123</v>
      </c>
      <c r="P19" s="124">
        <f>IF('YR1'!$O$6&gt;4,('YR4'!P19),0)</f>
        <v>0</v>
      </c>
      <c r="Q19" s="93">
        <f>(P19/3)*432</f>
        <v>0</v>
      </c>
      <c r="R19" s="69"/>
      <c r="S19" s="69"/>
      <c r="T19" s="69"/>
      <c r="U19" s="31"/>
      <c r="V19" s="14"/>
    </row>
    <row r="20" spans="1:23" s="1" customFormat="1" ht="12.9" customHeight="1" x14ac:dyDescent="0.3">
      <c r="A20" s="21" t="str">
        <f>IF(ISBLANK('YR1'!$O$6),"",(IF('YR1'!$O$6&gt;4,(IF(ISBLANK('YR1'!A20),"",'YR1'!A20)),"")))</f>
        <v/>
      </c>
      <c r="B20" s="163" t="s">
        <v>36</v>
      </c>
      <c r="C20" s="163"/>
      <c r="D20" s="163"/>
      <c r="E20" s="163"/>
      <c r="F20" s="163"/>
      <c r="G20" s="163"/>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163" t="s">
        <v>48</v>
      </c>
      <c r="C21" s="163"/>
      <c r="D21" s="163"/>
      <c r="E21" s="163"/>
      <c r="F21" s="163"/>
      <c r="G21" s="163"/>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174">
        <f>SUM(M13,M22)</f>
        <v>0</v>
      </c>
      <c r="M24" s="249"/>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IF(ISBLANK('YR1'!$O$6),"",(IF('YR1'!$O$6&gt;4,(IF(ISBLANK('YR1'!B26),"",'YR1'!B26)),"")))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IF(ISBLANK('YR1'!$O$6),"",(IF('YR1'!$O$6&gt;4,(IF(ISBLANK('YR1'!B27),"",'YR1'!B27)),"")))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250"/>
      <c r="M29" s="251"/>
    </row>
    <row r="30" spans="1:23" s="1" customFormat="1" ht="12.9" customHeight="1" x14ac:dyDescent="0.3">
      <c r="A30" s="18">
        <v>1</v>
      </c>
      <c r="B30" s="169" t="s">
        <v>56</v>
      </c>
      <c r="C30" s="170"/>
      <c r="D30" s="170"/>
      <c r="E30" s="170"/>
      <c r="F30" s="170"/>
      <c r="G30" s="170"/>
      <c r="H30" s="170"/>
      <c r="I30" s="170"/>
      <c r="J30" s="170"/>
      <c r="K30" s="171"/>
      <c r="L30" s="226">
        <f>IF(ISBLANK('YR1'!$O$6),"",(IF('YR1'!$O$6&gt;4,(IF(ISBLANK('YR4'!L30),"",'YR4'!L30)),"")))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IF(ISBLANK('YR1'!$O$6),"",(IF('YR1'!$O$6&gt;4,(IF(ISBLANK('YR4'!L31),"",'YR4'!L31)),"")))</f>
        <v>0</v>
      </c>
      <c r="M31" s="231"/>
      <c r="R31" s="1" t="str">
        <f>IF(ISBLANK('YR1'!H8),"",'YR1'!H8)</f>
        <v/>
      </c>
    </row>
    <row r="32" spans="1:23" s="1" customFormat="1" ht="12.9" customHeight="1" x14ac:dyDescent="0.3">
      <c r="A32" s="137"/>
      <c r="B32" s="176" t="s">
        <v>13</v>
      </c>
      <c r="C32" s="177"/>
      <c r="D32" s="177"/>
      <c r="E32" s="177"/>
      <c r="F32" s="177"/>
      <c r="G32" s="177"/>
      <c r="H32" s="177"/>
      <c r="I32" s="177"/>
      <c r="J32" s="177"/>
      <c r="K32" s="178"/>
      <c r="L32" s="167">
        <f>SUM(L30:M31)</f>
        <v>0</v>
      </c>
      <c r="M32" s="241"/>
    </row>
    <row r="33" spans="1:18" s="1" customFormat="1" ht="12.9" customHeight="1" x14ac:dyDescent="0.3">
      <c r="A33" s="19" t="s">
        <v>65</v>
      </c>
      <c r="B33" s="176" t="s">
        <v>14</v>
      </c>
      <c r="C33" s="177"/>
      <c r="D33" s="177"/>
      <c r="E33" s="177"/>
      <c r="F33" s="177"/>
      <c r="G33" s="177"/>
      <c r="H33" s="177"/>
      <c r="I33" s="177"/>
      <c r="J33" s="177"/>
      <c r="K33" s="178"/>
      <c r="L33" s="250"/>
      <c r="M33" s="251"/>
    </row>
    <row r="34" spans="1:18" s="1" customFormat="1" ht="12.9" customHeight="1" x14ac:dyDescent="0.3">
      <c r="A34" s="18">
        <v>1</v>
      </c>
      <c r="B34" s="169" t="s">
        <v>58</v>
      </c>
      <c r="C34" s="170"/>
      <c r="D34" s="170"/>
      <c r="E34" s="170"/>
      <c r="F34" s="170"/>
      <c r="G34" s="170"/>
      <c r="H34" s="170"/>
      <c r="I34" s="170"/>
      <c r="J34" s="170"/>
      <c r="K34" s="171"/>
      <c r="L34" s="226">
        <f>IF(ISBLANK('YR1'!$O$6),"",(IF('YR1'!$O$6&gt;4,(IF(ISBLANK('YR4'!L34),"",'YR4'!L34)),"")))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IF(ISBLANK('YR1'!$O$6),"",(IF('YR1'!$O$6&gt;4,(IF(ISBLANK('YR4'!L35),"",'YR4'!L35)),"")))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IF(ISBLANK('YR1'!$O$6),"",(IF('YR1'!$O$6&gt;4,(IF(ISBLANK('YR4'!L36),"",'YR4'!L36)),"")))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IF(ISBLANK('YR1'!$O$6),"",(IF('YR1'!$O$6&gt;4,(IF(ISBLANK('YR4'!L37),"",'YR4'!L37)),"")))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IF(ISBLANK('YR1'!$O$6),"",(IF('YR1'!$O$6&gt;4,(IF(ISBLANK('YR4'!L38),"",'YR4'!L38)),"")))</f>
        <v>0</v>
      </c>
      <c r="M38" s="173"/>
    </row>
    <row r="39" spans="1:18" s="1" customFormat="1" ht="12.9" customHeight="1" x14ac:dyDescent="0.3">
      <c r="A39" s="137"/>
      <c r="B39" s="176" t="s">
        <v>15</v>
      </c>
      <c r="C39" s="177"/>
      <c r="D39" s="177"/>
      <c r="E39" s="177"/>
      <c r="F39" s="177"/>
      <c r="G39" s="177"/>
      <c r="H39" s="177"/>
      <c r="I39" s="177"/>
      <c r="J39" s="177"/>
      <c r="K39" s="178"/>
      <c r="L39" s="167">
        <f>SUM(L34:M38)</f>
        <v>0</v>
      </c>
      <c r="M39" s="241"/>
    </row>
    <row r="40" spans="1:18" s="1" customFormat="1" ht="12.9" customHeight="1" x14ac:dyDescent="0.3">
      <c r="A40" s="19" t="s">
        <v>66</v>
      </c>
      <c r="B40" s="176" t="s">
        <v>17</v>
      </c>
      <c r="C40" s="177"/>
      <c r="D40" s="177"/>
      <c r="E40" s="177"/>
      <c r="F40" s="177"/>
      <c r="G40" s="177"/>
      <c r="H40" s="177"/>
      <c r="I40" s="177"/>
      <c r="J40" s="177"/>
      <c r="K40" s="178"/>
      <c r="L40" s="247"/>
      <c r="M40" s="248"/>
    </row>
    <row r="41" spans="1:18" s="1" customFormat="1" ht="12.9" customHeight="1" x14ac:dyDescent="0.3">
      <c r="A41" s="18">
        <v>1</v>
      </c>
      <c r="B41" s="169" t="s">
        <v>18</v>
      </c>
      <c r="C41" s="170"/>
      <c r="D41" s="170"/>
      <c r="E41" s="170"/>
      <c r="F41" s="170"/>
      <c r="G41" s="170"/>
      <c r="H41" s="170"/>
      <c r="I41" s="170"/>
      <c r="J41" s="170"/>
      <c r="K41" s="171"/>
      <c r="L41" s="226">
        <f>IF(ISBLANK('YR1'!$O$6),"",(IF('YR1'!$O$6&gt;4,(IF(ISBLANK('YR4'!L41),"",'YR4'!L41)),"")))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IF(ISBLANK('YR1'!$O$6),"",(IF('YR1'!$O$6&gt;4,(IF(ISBLANK('YR4'!L42),"",'YR4'!L42)),"")))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IF(ISBLANK('YR1'!$O$6),"",(IF('YR1'!$O$6&gt;4,(IF(ISBLANK('YR4'!L43),"",'YR4'!L43)),"")))</f>
        <v>0</v>
      </c>
      <c r="M43" s="173"/>
      <c r="P43" s="191" t="s">
        <v>101</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IF(ISBLANK('YR1'!$O$6),"",(IF('YR1'!$O$6&gt;4,(IF(ISBLANK('YR4'!L44),"",'YR4'!L44)),"")))</f>
        <v>0</v>
      </c>
      <c r="M44" s="173"/>
      <c r="O44" s="43" t="str">
        <f>IF('YR1'!$O$6&gt;4,'YR1'!O44,"Subcontract 1:")</f>
        <v>Subcontract 1:</v>
      </c>
      <c r="P44" s="221"/>
      <c r="Q44" s="221"/>
      <c r="R44" s="109">
        <f>IF(P44+'YR1'!R44+'YR2'!R44+'YR3'!R44+'YR4'!R44&gt;=25000,25000-('YR1'!R44+'YR2'!R44+'YR3'!R44+'YR4'!R44),P44)</f>
        <v>0</v>
      </c>
    </row>
    <row r="45" spans="1:18" s="1" customFormat="1" ht="12.9" customHeight="1" x14ac:dyDescent="0.3">
      <c r="A45" s="18">
        <v>5</v>
      </c>
      <c r="B45" s="169" t="s">
        <v>21</v>
      </c>
      <c r="C45" s="170"/>
      <c r="D45" s="170"/>
      <c r="E45" s="170"/>
      <c r="F45" s="170"/>
      <c r="G45" s="170"/>
      <c r="H45" s="170"/>
      <c r="I45" s="170"/>
      <c r="J45" s="170"/>
      <c r="K45" s="171"/>
      <c r="L45" s="167">
        <f>SUM(P44:P47)</f>
        <v>0</v>
      </c>
      <c r="M45" s="241"/>
      <c r="O45" s="43" t="str">
        <f>IF('YR1'!$O$6&gt;4,'YR1'!O45,"Subcontract 2:")</f>
        <v>Subcontract 2:</v>
      </c>
      <c r="P45" s="221"/>
      <c r="Q45" s="221"/>
      <c r="R45" s="109">
        <f>IF(P45+'YR1'!R45+'YR2'!R45+'YR3'!R45+'YR4'!R45&gt;=25000,25000-('YR1'!R45+'YR2'!R45+'YR3'!R45+'YR4'!R45),P45)</f>
        <v>0</v>
      </c>
    </row>
    <row r="46" spans="1:18" s="1" customFormat="1" ht="12.9" customHeight="1" x14ac:dyDescent="0.3">
      <c r="A46" s="18">
        <v>6</v>
      </c>
      <c r="B46" s="169" t="s">
        <v>22</v>
      </c>
      <c r="C46" s="170"/>
      <c r="D46" s="170"/>
      <c r="E46" s="170"/>
      <c r="F46" s="170"/>
      <c r="G46" s="170"/>
      <c r="H46" s="170"/>
      <c r="I46" s="170"/>
      <c r="J46" s="170"/>
      <c r="K46" s="171"/>
      <c r="L46" s="226">
        <f>IF(ISBLANK('YR1'!$O$6),"",(IF('YR1'!$O$6&gt;4,(IF(ISBLANK('YR4'!L46),"",'YR4'!L46)),"")))</f>
        <v>0</v>
      </c>
      <c r="M46" s="173"/>
      <c r="O46" s="43" t="str">
        <f>IF('YR1'!$O$6&gt;4,'YR1'!O46,"Subcontract 3:")</f>
        <v>Subcontract 3:</v>
      </c>
      <c r="P46" s="221"/>
      <c r="Q46" s="221"/>
      <c r="R46" s="109">
        <f>IF(P46+'YR1'!R46+'YR2'!R46+'YR3'!R46+'YR4'!R46&gt;=25000,25000-('YR1'!R46+'YR2'!R46+'YR3'!R46+'YR4'!R46),P46)</f>
        <v>0</v>
      </c>
    </row>
    <row r="47" spans="1:18" s="1" customFormat="1" ht="12.9" customHeight="1" x14ac:dyDescent="0.3">
      <c r="A47" s="18">
        <v>7</v>
      </c>
      <c r="B47" s="169" t="s">
        <v>61</v>
      </c>
      <c r="C47" s="170"/>
      <c r="D47" s="170"/>
      <c r="E47" s="170"/>
      <c r="F47" s="170"/>
      <c r="G47" s="170"/>
      <c r="H47" s="170"/>
      <c r="I47" s="170"/>
      <c r="J47" s="170"/>
      <c r="K47" s="171"/>
      <c r="L47" s="226">
        <f>IF(ISBLANK('YR1'!$O$6),"",(IF('YR1'!$O$6&gt;4,(IF(ISBLANK('YR4'!L47),"",'YR4'!L47)),"")))</f>
        <v>0</v>
      </c>
      <c r="M47" s="173"/>
      <c r="O47" s="43" t="str">
        <f>IF('YR1'!$O$6&gt;4,'YR1'!O47,"Subcontract 4:")</f>
        <v>Subcontract 4:</v>
      </c>
      <c r="P47" s="221"/>
      <c r="Q47" s="221"/>
      <c r="R47" s="109">
        <f>IF(P47+'YR1'!R47+'YR2'!R47+'YR3'!R47+'YR4'!R47&gt;=25000,25000-('YR1'!R47+'YR2'!R47+'YR3'!R47+'YR4'!R47),P47)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241"/>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IF(ISBLANK('YR1'!$O$6),"",(IF('YR1'!$O$6&gt;4,(IF(ISBLANK('YR4'!L49),"",'YR4'!L49)),"")))</f>
        <v>0</v>
      </c>
      <c r="M49" s="173"/>
    </row>
    <row r="50" spans="1:21" s="1" customFormat="1" ht="12.9" customHeight="1" x14ac:dyDescent="0.3">
      <c r="A50" s="138"/>
      <c r="B50" s="205" t="s">
        <v>16</v>
      </c>
      <c r="C50" s="206"/>
      <c r="D50" s="206"/>
      <c r="E50" s="206"/>
      <c r="F50" s="206"/>
      <c r="G50" s="206"/>
      <c r="H50" s="206"/>
      <c r="I50" s="206"/>
      <c r="J50" s="206"/>
      <c r="K50" s="207"/>
      <c r="L50" s="167">
        <f>SUM(L41:M49)</f>
        <v>0</v>
      </c>
      <c r="M50" s="241"/>
    </row>
    <row r="51" spans="1:21" s="1" customFormat="1" ht="12.9" customHeight="1" x14ac:dyDescent="0.3">
      <c r="A51" s="140" t="s">
        <v>87</v>
      </c>
      <c r="B51" s="208" t="s">
        <v>134</v>
      </c>
      <c r="C51" s="198"/>
      <c r="D51" s="198"/>
      <c r="E51" s="198"/>
      <c r="F51" s="198"/>
      <c r="G51" s="198"/>
      <c r="H51" s="198"/>
      <c r="I51" s="198"/>
      <c r="J51" s="198"/>
      <c r="K51" s="254"/>
      <c r="L51" s="184">
        <f>SUM(L24,L28,L32,L39,L50)</f>
        <v>0</v>
      </c>
      <c r="M51" s="246"/>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98" t="s">
        <v>135</v>
      </c>
      <c r="C53" s="198"/>
      <c r="D53" s="198"/>
      <c r="E53" s="198"/>
      <c r="F53" s="198"/>
      <c r="G53" s="198"/>
      <c r="H53" s="198"/>
      <c r="I53" s="198"/>
      <c r="J53" s="198"/>
      <c r="K53" s="198"/>
    </row>
    <row r="54" spans="1:21" s="1" customFormat="1" ht="12.9" customHeight="1" x14ac:dyDescent="0.3">
      <c r="A54" s="129" t="s">
        <v>23</v>
      </c>
      <c r="B54" s="129" t="s">
        <v>23</v>
      </c>
      <c r="C54" s="130"/>
      <c r="D54" s="130"/>
      <c r="E54" s="131"/>
      <c r="F54" s="191" t="s">
        <v>25</v>
      </c>
      <c r="G54" s="191"/>
      <c r="H54" s="191"/>
      <c r="I54" s="196" t="s">
        <v>24</v>
      </c>
      <c r="J54" s="196"/>
      <c r="K54" s="197"/>
      <c r="L54" s="179"/>
      <c r="M54" s="180"/>
    </row>
    <row r="55" spans="1:21" s="1" customFormat="1" ht="12.9" customHeight="1" x14ac:dyDescent="0.3">
      <c r="A55" s="129"/>
      <c r="B55" s="129" t="str">
        <f>IF(ISBLANK('YR1'!B55),"",'YR1'!B55)</f>
        <v>Modified Total Direct Costs (MTDC)</v>
      </c>
      <c r="C55" s="130"/>
      <c r="D55" s="13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245"/>
      <c r="K55" s="231"/>
      <c r="L55" s="167">
        <f>IF('YR1'!$O$6&gt;4,IF(B55="Modified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1"/>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52" t="s">
        <v>137</v>
      </c>
      <c r="C57" s="252"/>
      <c r="D57" s="252"/>
      <c r="E57" s="252"/>
      <c r="F57" s="252"/>
      <c r="G57" s="252"/>
      <c r="H57" s="252"/>
      <c r="I57" s="252"/>
      <c r="J57" s="252"/>
      <c r="K57" s="253"/>
      <c r="L57" s="188">
        <f>SUM(L51,L55)</f>
        <v>0</v>
      </c>
      <c r="M57" s="244"/>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B17:G17"/>
    <mergeCell ref="B18:G18"/>
    <mergeCell ref="B19:G19"/>
    <mergeCell ref="B20:G20"/>
    <mergeCell ref="D2:K2"/>
    <mergeCell ref="D4:K4"/>
    <mergeCell ref="D3:K3"/>
    <mergeCell ref="L1:M1"/>
    <mergeCell ref="A1:K1"/>
    <mergeCell ref="B7:C7"/>
    <mergeCell ref="D7:E7"/>
    <mergeCell ref="M2:M3"/>
    <mergeCell ref="B8:C8"/>
    <mergeCell ref="D8:E8"/>
    <mergeCell ref="B9:C9"/>
    <mergeCell ref="D9:E9"/>
    <mergeCell ref="B10:C10"/>
    <mergeCell ref="D10:E10"/>
    <mergeCell ref="B16:G16"/>
    <mergeCell ref="B21:G21"/>
    <mergeCell ref="L24:M24"/>
    <mergeCell ref="B33:K33"/>
    <mergeCell ref="L33:M33"/>
    <mergeCell ref="B25:K25"/>
    <mergeCell ref="L25:M25"/>
    <mergeCell ref="B24:K24"/>
    <mergeCell ref="B26:K26"/>
    <mergeCell ref="L26:M26"/>
    <mergeCell ref="B27:K27"/>
    <mergeCell ref="L27:M27"/>
    <mergeCell ref="B34:K34"/>
    <mergeCell ref="L34:M34"/>
    <mergeCell ref="B35:K35"/>
    <mergeCell ref="L35:M35"/>
    <mergeCell ref="L28:M28"/>
    <mergeCell ref="B29:K29"/>
    <mergeCell ref="L29:M29"/>
    <mergeCell ref="B30:K30"/>
    <mergeCell ref="L30:M30"/>
    <mergeCell ref="B32:K32"/>
    <mergeCell ref="B28:K28"/>
    <mergeCell ref="B31:K31"/>
    <mergeCell ref="L31:M31"/>
    <mergeCell ref="L32:M32"/>
    <mergeCell ref="B36:K36"/>
    <mergeCell ref="L36:M36"/>
    <mergeCell ref="B43:K43"/>
    <mergeCell ref="L43:M43"/>
    <mergeCell ref="B38:K38"/>
    <mergeCell ref="L38:M38"/>
    <mergeCell ref="L39:M39"/>
    <mergeCell ref="B40:K40"/>
    <mergeCell ref="L40:M40"/>
    <mergeCell ref="B41:K41"/>
    <mergeCell ref="L41:M41"/>
    <mergeCell ref="B42:K42"/>
    <mergeCell ref="L42:M42"/>
    <mergeCell ref="B39:K39"/>
    <mergeCell ref="B37:K37"/>
    <mergeCell ref="L37:M37"/>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57:K57"/>
    <mergeCell ref="B53:K53"/>
    <mergeCell ref="B51:K51"/>
    <mergeCell ref="B50:K50"/>
    <mergeCell ref="O10:Q10"/>
    <mergeCell ref="O11:Q11"/>
    <mergeCell ref="O12:Q12"/>
    <mergeCell ref="O8:Q8"/>
    <mergeCell ref="O9:Q9"/>
    <mergeCell ref="B11:C11"/>
    <mergeCell ref="D11:E11"/>
    <mergeCell ref="B12:C12"/>
    <mergeCell ref="D12:E12"/>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33"/>
  <sheetViews>
    <sheetView workbookViewId="0">
      <pane ySplit="1" topLeftCell="A13" activePane="bottomLeft" state="frozen"/>
      <selection pane="bottomLeft" activeCell="O22" sqref="O22"/>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 min="15" max="15" width="20.21875" customWidth="1"/>
    <col min="16" max="16" width="12.33203125" customWidth="1"/>
    <col min="17" max="17" width="12.88671875" customWidth="1"/>
    <col min="18" max="18" width="18.77734375" customWidth="1"/>
  </cols>
  <sheetData>
    <row r="1" spans="1:18" s="9" customFormat="1" ht="24.9" customHeight="1" thickBot="1" x14ac:dyDescent="0.4">
      <c r="A1" s="56" t="s">
        <v>74</v>
      </c>
      <c r="B1" s="45"/>
      <c r="C1" s="45"/>
      <c r="D1" s="45"/>
      <c r="E1" s="44"/>
      <c r="F1" s="107"/>
      <c r="G1" s="107"/>
      <c r="H1" s="44"/>
      <c r="I1" s="45"/>
      <c r="J1" s="45"/>
      <c r="K1" s="45"/>
      <c r="L1" s="55" t="s">
        <v>85</v>
      </c>
      <c r="M1" s="46"/>
      <c r="N1" s="45"/>
    </row>
    <row r="2" spans="1:18" ht="18.899999999999999" customHeight="1" x14ac:dyDescent="0.35">
      <c r="A2" s="47"/>
      <c r="B2" s="47"/>
      <c r="C2" s="47"/>
      <c r="D2" s="47"/>
      <c r="E2" s="47"/>
      <c r="F2" s="47"/>
      <c r="G2" s="47"/>
      <c r="H2" s="47"/>
      <c r="I2" s="47"/>
      <c r="J2" s="47"/>
      <c r="K2" s="47"/>
      <c r="L2" s="47"/>
      <c r="M2" s="47"/>
      <c r="N2" s="47"/>
    </row>
    <row r="3" spans="1:18" ht="24.9" customHeight="1" x14ac:dyDescent="0.35">
      <c r="A3" s="48" t="s">
        <v>68</v>
      </c>
      <c r="B3" s="47"/>
      <c r="C3" s="277" t="str">
        <f>IF(ISBLANK('YR1'!D2),"",'YR1'!D2)</f>
        <v/>
      </c>
      <c r="D3" s="277"/>
      <c r="E3" s="277"/>
      <c r="F3" s="277"/>
      <c r="G3" s="277"/>
      <c r="H3" s="277"/>
      <c r="I3" s="277"/>
      <c r="J3" s="277"/>
      <c r="K3" s="277"/>
      <c r="L3" s="277"/>
      <c r="M3" s="277"/>
      <c r="N3" s="47"/>
    </row>
    <row r="4" spans="1:18" ht="24.9" customHeight="1" x14ac:dyDescent="0.35">
      <c r="A4" s="48" t="s">
        <v>69</v>
      </c>
      <c r="B4" s="48"/>
      <c r="C4" s="278" t="str">
        <f>IF(ISBLANK('YR1'!D3),"",'YR1'!D3)</f>
        <v/>
      </c>
      <c r="D4" s="278"/>
      <c r="E4" s="278"/>
      <c r="F4" s="278"/>
      <c r="G4" s="278"/>
      <c r="H4" s="278"/>
      <c r="I4" s="278"/>
      <c r="J4" s="278"/>
      <c r="K4" s="278"/>
      <c r="L4" s="278"/>
      <c r="M4" s="278"/>
      <c r="N4" s="47"/>
    </row>
    <row r="5" spans="1:18" ht="24.9" customHeight="1" x14ac:dyDescent="0.35">
      <c r="A5" s="48" t="s">
        <v>50</v>
      </c>
      <c r="B5" s="48"/>
      <c r="C5" s="49"/>
      <c r="D5" s="280" t="str">
        <f>IF(ISBLANK('YR1'!D4),"",'YR1'!D4)</f>
        <v>Louisiana State University and Agricultural and Mechanical College</v>
      </c>
      <c r="E5" s="280"/>
      <c r="F5" s="280"/>
      <c r="G5" s="280"/>
      <c r="H5" s="280"/>
      <c r="I5" s="280"/>
      <c r="J5" s="280"/>
      <c r="K5" s="280"/>
      <c r="L5" s="280"/>
      <c r="M5" s="280"/>
      <c r="N5" s="53"/>
    </row>
    <row r="6" spans="1:18" ht="18.899999999999999" customHeight="1" x14ac:dyDescent="0.35">
      <c r="A6" s="132"/>
      <c r="B6" s="132"/>
      <c r="C6" s="132"/>
      <c r="D6" s="132"/>
      <c r="E6" s="132"/>
      <c r="F6" s="132"/>
      <c r="G6" s="132"/>
      <c r="H6" s="132"/>
      <c r="I6" s="132"/>
      <c r="J6" s="132"/>
      <c r="K6" s="132"/>
      <c r="L6" s="132"/>
      <c r="M6" s="132"/>
      <c r="N6" s="47"/>
    </row>
    <row r="7" spans="1:18" ht="38.25" customHeight="1" x14ac:dyDescent="0.35">
      <c r="A7" s="133"/>
      <c r="B7" s="272" t="s">
        <v>41</v>
      </c>
      <c r="C7" s="272"/>
      <c r="D7" s="272"/>
      <c r="E7" s="272"/>
      <c r="F7" s="272"/>
      <c r="G7" s="272"/>
      <c r="H7" s="272"/>
      <c r="I7" s="272"/>
      <c r="J7" s="51"/>
      <c r="K7" s="52"/>
      <c r="L7" s="261" t="s">
        <v>8</v>
      </c>
      <c r="M7" s="261"/>
      <c r="N7" s="47"/>
    </row>
    <row r="8" spans="1:18" ht="24.9" customHeight="1" x14ac:dyDescent="0.35">
      <c r="A8" s="57" t="s">
        <v>42</v>
      </c>
      <c r="B8" s="263" t="s">
        <v>43</v>
      </c>
      <c r="C8" s="264"/>
      <c r="D8" s="264"/>
      <c r="E8" s="264"/>
      <c r="F8" s="264"/>
      <c r="G8" s="264"/>
      <c r="H8" s="264"/>
      <c r="I8" s="265"/>
      <c r="J8" s="134"/>
      <c r="K8" s="134"/>
      <c r="L8" s="258">
        <f>SUM('YR1:YR5'!M13)</f>
        <v>0</v>
      </c>
      <c r="M8" s="258"/>
      <c r="N8" s="47"/>
    </row>
    <row r="9" spans="1:18" ht="24.9" customHeight="1" x14ac:dyDescent="0.35">
      <c r="A9" s="57" t="s">
        <v>44</v>
      </c>
      <c r="B9" s="263" t="s">
        <v>45</v>
      </c>
      <c r="C9" s="264"/>
      <c r="D9" s="264"/>
      <c r="E9" s="264"/>
      <c r="F9" s="264"/>
      <c r="G9" s="264"/>
      <c r="H9" s="264"/>
      <c r="I9" s="264"/>
      <c r="J9" s="135"/>
      <c r="K9" s="136"/>
      <c r="L9" s="258">
        <f>SUM('YR1:YR5'!M22)</f>
        <v>0</v>
      </c>
      <c r="M9" s="258"/>
      <c r="N9" s="47"/>
    </row>
    <row r="10" spans="1:18" ht="24.9" customHeight="1" x14ac:dyDescent="0.35">
      <c r="A10" s="57"/>
      <c r="B10" s="263" t="s">
        <v>46</v>
      </c>
      <c r="C10" s="264"/>
      <c r="D10" s="264"/>
      <c r="E10" s="264"/>
      <c r="F10" s="264"/>
      <c r="G10" s="264"/>
      <c r="H10" s="264"/>
      <c r="I10" s="264"/>
      <c r="J10" s="135"/>
      <c r="K10" s="136"/>
      <c r="L10" s="259">
        <f>SUM('YR1:YR5'!L24)</f>
        <v>0</v>
      </c>
      <c r="M10" s="260"/>
      <c r="N10" s="47"/>
    </row>
    <row r="11" spans="1:18" ht="24.9" customHeight="1" x14ac:dyDescent="0.35">
      <c r="A11" s="57" t="s">
        <v>47</v>
      </c>
      <c r="B11" s="263" t="s">
        <v>10</v>
      </c>
      <c r="C11" s="264"/>
      <c r="D11" s="264"/>
      <c r="E11" s="264"/>
      <c r="F11" s="264"/>
      <c r="G11" s="264"/>
      <c r="H11" s="264"/>
      <c r="I11" s="265"/>
      <c r="J11" s="134"/>
      <c r="K11" s="134"/>
      <c r="L11" s="259">
        <f>SUM('YR1:YR5'!L28)</f>
        <v>0</v>
      </c>
      <c r="M11" s="260"/>
      <c r="N11" s="47"/>
    </row>
    <row r="12" spans="1:18" ht="24.9" customHeight="1" x14ac:dyDescent="0.35">
      <c r="A12" s="57" t="s">
        <v>64</v>
      </c>
      <c r="B12" s="263" t="s">
        <v>12</v>
      </c>
      <c r="C12" s="264"/>
      <c r="D12" s="264"/>
      <c r="E12" s="264"/>
      <c r="F12" s="264"/>
      <c r="G12" s="264"/>
      <c r="H12" s="264"/>
      <c r="I12" s="265"/>
      <c r="J12" s="134"/>
      <c r="K12" s="134"/>
      <c r="L12" s="259">
        <f>SUM('YR1:YR5'!L32)</f>
        <v>0</v>
      </c>
      <c r="M12" s="260"/>
      <c r="N12" s="47"/>
    </row>
    <row r="13" spans="1:18" ht="24.9" customHeight="1" x14ac:dyDescent="0.35">
      <c r="A13" s="57" t="s">
        <v>65</v>
      </c>
      <c r="B13" s="263" t="s">
        <v>14</v>
      </c>
      <c r="C13" s="264"/>
      <c r="D13" s="264"/>
      <c r="E13" s="264"/>
      <c r="F13" s="264"/>
      <c r="G13" s="264"/>
      <c r="H13" s="264"/>
      <c r="I13" s="265"/>
      <c r="J13" s="134"/>
      <c r="K13" s="134"/>
      <c r="L13" s="259">
        <f>SUM('YR1:YR5'!L39)</f>
        <v>0</v>
      </c>
      <c r="M13" s="260"/>
      <c r="N13" s="47"/>
    </row>
    <row r="14" spans="1:18" ht="24.9" customHeight="1" x14ac:dyDescent="0.35">
      <c r="A14" s="57" t="s">
        <v>66</v>
      </c>
      <c r="B14" s="263" t="s">
        <v>17</v>
      </c>
      <c r="C14" s="264"/>
      <c r="D14" s="264"/>
      <c r="E14" s="264"/>
      <c r="F14" s="264"/>
      <c r="G14" s="264"/>
      <c r="H14" s="264"/>
      <c r="I14" s="265"/>
      <c r="J14" s="134"/>
      <c r="K14" s="134"/>
      <c r="L14" s="279"/>
      <c r="M14" s="279"/>
      <c r="N14" s="47"/>
    </row>
    <row r="15" spans="1:18" ht="24.9" customHeight="1" x14ac:dyDescent="0.35">
      <c r="A15" s="58" t="s">
        <v>91</v>
      </c>
      <c r="B15" s="263" t="s">
        <v>18</v>
      </c>
      <c r="C15" s="264"/>
      <c r="D15" s="264"/>
      <c r="E15" s="264"/>
      <c r="F15" s="264"/>
      <c r="G15" s="264"/>
      <c r="H15" s="264"/>
      <c r="I15" s="265"/>
      <c r="J15" s="134"/>
      <c r="K15" s="134"/>
      <c r="L15" s="258">
        <f>SUM('YR1:YR5'!L41)</f>
        <v>0</v>
      </c>
      <c r="M15" s="258"/>
      <c r="N15" s="47"/>
    </row>
    <row r="16" spans="1:18" ht="24.9" customHeight="1" x14ac:dyDescent="0.35">
      <c r="A16" s="58" t="s">
        <v>92</v>
      </c>
      <c r="B16" s="263" t="s">
        <v>19</v>
      </c>
      <c r="C16" s="264"/>
      <c r="D16" s="264"/>
      <c r="E16" s="264"/>
      <c r="F16" s="264"/>
      <c r="G16" s="264"/>
      <c r="H16" s="264"/>
      <c r="I16" s="265"/>
      <c r="J16" s="134"/>
      <c r="K16" s="134"/>
      <c r="L16" s="258">
        <f>SUM('YR1:YR5'!L42)</f>
        <v>0</v>
      </c>
      <c r="M16" s="258"/>
      <c r="N16" s="47"/>
      <c r="O16" s="199"/>
      <c r="P16" s="199"/>
      <c r="Q16" s="199"/>
      <c r="R16" s="1"/>
    </row>
    <row r="17" spans="1:17" ht="24.9" customHeight="1" x14ac:dyDescent="0.35">
      <c r="A17" s="58" t="s">
        <v>93</v>
      </c>
      <c r="B17" s="263" t="s">
        <v>49</v>
      </c>
      <c r="C17" s="264"/>
      <c r="D17" s="264"/>
      <c r="E17" s="264"/>
      <c r="F17" s="264"/>
      <c r="G17" s="264"/>
      <c r="H17" s="264"/>
      <c r="I17" s="265"/>
      <c r="J17" s="134"/>
      <c r="K17" s="134"/>
      <c r="L17" s="258">
        <f>SUM('YR1:YR5'!L43)</f>
        <v>0</v>
      </c>
      <c r="M17" s="258"/>
      <c r="N17" s="47"/>
      <c r="O17" s="199" t="s">
        <v>142</v>
      </c>
      <c r="P17" s="199"/>
      <c r="Q17" s="199"/>
    </row>
    <row r="18" spans="1:17" ht="24.9" customHeight="1" x14ac:dyDescent="0.35">
      <c r="A18" s="58" t="s">
        <v>94</v>
      </c>
      <c r="B18" s="263" t="s">
        <v>20</v>
      </c>
      <c r="C18" s="264"/>
      <c r="D18" s="264"/>
      <c r="E18" s="264"/>
      <c r="F18" s="264"/>
      <c r="G18" s="264"/>
      <c r="H18" s="264"/>
      <c r="I18" s="265"/>
      <c r="J18" s="134"/>
      <c r="K18" s="134"/>
      <c r="L18" s="258">
        <f>SUM('YR1:YR5'!L44)</f>
        <v>0</v>
      </c>
      <c r="M18" s="258"/>
      <c r="N18" s="47"/>
      <c r="O18" s="1"/>
      <c r="P18" s="227" t="s">
        <v>85</v>
      </c>
      <c r="Q18" s="197"/>
    </row>
    <row r="19" spans="1:17" ht="24.9" customHeight="1" x14ac:dyDescent="0.35">
      <c r="A19" s="58" t="s">
        <v>95</v>
      </c>
      <c r="B19" s="263" t="s">
        <v>21</v>
      </c>
      <c r="C19" s="264"/>
      <c r="D19" s="264"/>
      <c r="E19" s="264"/>
      <c r="F19" s="264"/>
      <c r="G19" s="264"/>
      <c r="H19" s="264"/>
      <c r="I19" s="265"/>
      <c r="J19" s="134"/>
      <c r="K19" s="134"/>
      <c r="L19" s="258">
        <f>SUM('YR1:YR5'!L45)</f>
        <v>0</v>
      </c>
      <c r="M19" s="258"/>
      <c r="N19" s="47"/>
      <c r="O19" s="43" t="str">
        <f>'YR1'!O44</f>
        <v>Subcontract 1:</v>
      </c>
      <c r="P19" s="273">
        <f>SUM('YR1'!P44:Q44,'YR2'!P44:Q44,'YR3'!P44:Q44,'YR4'!P44:Q44,'YR5'!P44:Q44)</f>
        <v>0</v>
      </c>
      <c r="Q19" s="274"/>
    </row>
    <row r="20" spans="1:17" ht="24.9" customHeight="1" x14ac:dyDescent="0.35">
      <c r="A20" s="58" t="s">
        <v>96</v>
      </c>
      <c r="B20" s="263" t="s">
        <v>22</v>
      </c>
      <c r="C20" s="264"/>
      <c r="D20" s="264"/>
      <c r="E20" s="264"/>
      <c r="F20" s="264"/>
      <c r="G20" s="264"/>
      <c r="H20" s="264"/>
      <c r="I20" s="265"/>
      <c r="J20" s="134"/>
      <c r="K20" s="134"/>
      <c r="L20" s="258">
        <f>SUM('YR1:YR5'!L46)</f>
        <v>0</v>
      </c>
      <c r="M20" s="258"/>
      <c r="N20" s="47"/>
      <c r="O20" s="43" t="str">
        <f>'YR1'!O45</f>
        <v>Subcontract 2:</v>
      </c>
      <c r="P20" s="273">
        <f>SUM('YR1'!P45:Q45,'YR2'!P45:Q45,'YR3'!P45:Q45,'YR4'!P45:Q45,'YR5'!P45:Q45)</f>
        <v>0</v>
      </c>
      <c r="Q20" s="274"/>
    </row>
    <row r="21" spans="1:17" ht="24.9" customHeight="1" x14ac:dyDescent="0.35">
      <c r="A21" s="58" t="s">
        <v>97</v>
      </c>
      <c r="B21" s="263" t="s">
        <v>67</v>
      </c>
      <c r="C21" s="264"/>
      <c r="D21" s="264"/>
      <c r="E21" s="264"/>
      <c r="F21" s="264"/>
      <c r="G21" s="264"/>
      <c r="H21" s="264"/>
      <c r="I21" s="265"/>
      <c r="J21" s="134"/>
      <c r="K21" s="134"/>
      <c r="L21" s="258">
        <f>SUM('YR1:YR5'!L47)</f>
        <v>0</v>
      </c>
      <c r="M21" s="258"/>
      <c r="N21" s="47"/>
      <c r="O21" s="43" t="str">
        <f>'YR1'!O46</f>
        <v>Subcontract 3:</v>
      </c>
      <c r="P21" s="273">
        <f>SUM('YR1'!P46:Q46,'YR2'!P46:Q46,'YR3'!P46:Q46,'YR4'!P46:Q46,'YR5'!P46:Q46)</f>
        <v>0</v>
      </c>
      <c r="Q21" s="274"/>
    </row>
    <row r="22" spans="1:17" ht="24.9" customHeight="1" x14ac:dyDescent="0.35">
      <c r="A22" s="58" t="s">
        <v>98</v>
      </c>
      <c r="B22" s="263" t="s">
        <v>62</v>
      </c>
      <c r="C22" s="264"/>
      <c r="D22" s="264"/>
      <c r="E22" s="264"/>
      <c r="F22" s="264"/>
      <c r="G22" s="264"/>
      <c r="H22" s="264"/>
      <c r="I22" s="265"/>
      <c r="J22" s="134"/>
      <c r="K22" s="134"/>
      <c r="L22" s="258">
        <f>SUM('YR1:YR5'!L48)</f>
        <v>0</v>
      </c>
      <c r="M22" s="258"/>
      <c r="N22" s="47"/>
      <c r="O22" s="43" t="str">
        <f>'YR1'!O47</f>
        <v>Subcontract 4:</v>
      </c>
      <c r="P22" s="273">
        <f>SUM('YR1'!P47:Q47,'YR2'!P47:Q47,'YR3'!P47:Q47,'YR4'!P47:Q47,'YR5'!P47:Q47)</f>
        <v>0</v>
      </c>
      <c r="Q22" s="274"/>
    </row>
    <row r="23" spans="1:17" ht="24.9" customHeight="1" x14ac:dyDescent="0.35">
      <c r="A23" s="58" t="s">
        <v>99</v>
      </c>
      <c r="B23" s="263" t="s">
        <v>48</v>
      </c>
      <c r="C23" s="264"/>
      <c r="D23" s="264"/>
      <c r="E23" s="264"/>
      <c r="F23" s="264"/>
      <c r="G23" s="264"/>
      <c r="H23" s="264"/>
      <c r="I23" s="265"/>
      <c r="J23" s="134"/>
      <c r="K23" s="134"/>
      <c r="L23" s="258">
        <f>SUM('YR1:YR5'!L49)</f>
        <v>0</v>
      </c>
      <c r="M23" s="258"/>
      <c r="N23" s="47"/>
      <c r="O23" s="62" t="s">
        <v>38</v>
      </c>
      <c r="P23" s="275">
        <f>SUM(P19:P22)</f>
        <v>0</v>
      </c>
      <c r="Q23" s="276"/>
    </row>
    <row r="24" spans="1:17" ht="24.9" customHeight="1" x14ac:dyDescent="0.35">
      <c r="A24" s="57"/>
      <c r="B24" s="263" t="s">
        <v>16</v>
      </c>
      <c r="C24" s="264"/>
      <c r="D24" s="264"/>
      <c r="E24" s="264"/>
      <c r="F24" s="264"/>
      <c r="G24" s="264"/>
      <c r="H24" s="264"/>
      <c r="I24" s="265"/>
      <c r="J24" s="134"/>
      <c r="K24" s="134"/>
      <c r="L24" s="258">
        <f>SUM('YR1:YR5'!L50)</f>
        <v>0</v>
      </c>
      <c r="M24" s="258"/>
      <c r="N24" s="47"/>
    </row>
    <row r="25" spans="1:17" ht="24.9" customHeight="1" x14ac:dyDescent="0.35">
      <c r="A25" s="57" t="s">
        <v>87</v>
      </c>
      <c r="B25" s="263" t="s">
        <v>39</v>
      </c>
      <c r="C25" s="264"/>
      <c r="D25" s="264"/>
      <c r="E25" s="264"/>
      <c r="F25" s="264"/>
      <c r="G25" s="264"/>
      <c r="H25" s="264"/>
      <c r="I25" s="265"/>
      <c r="J25" s="50"/>
      <c r="K25" s="50"/>
      <c r="L25" s="258">
        <f>SUM('YR1:YR5'!L51)</f>
        <v>0</v>
      </c>
      <c r="M25" s="258"/>
      <c r="N25" s="47"/>
    </row>
    <row r="26" spans="1:17" ht="24.9" customHeight="1" x14ac:dyDescent="0.35">
      <c r="A26" s="57" t="s">
        <v>88</v>
      </c>
      <c r="B26" s="263" t="s">
        <v>26</v>
      </c>
      <c r="C26" s="264"/>
      <c r="D26" s="264"/>
      <c r="E26" s="264"/>
      <c r="F26" s="264"/>
      <c r="G26" s="264"/>
      <c r="H26" s="264"/>
      <c r="I26" s="265"/>
      <c r="J26" s="50"/>
      <c r="K26" s="50"/>
      <c r="L26" s="258">
        <f>SUM('YR1:YR5'!L55)</f>
        <v>0</v>
      </c>
      <c r="M26" s="258"/>
      <c r="N26" s="47"/>
    </row>
    <row r="27" spans="1:17" ht="24.9" customHeight="1" x14ac:dyDescent="0.35">
      <c r="A27" s="57" t="s">
        <v>89</v>
      </c>
      <c r="B27" s="267" t="s">
        <v>40</v>
      </c>
      <c r="C27" s="268"/>
      <c r="D27" s="268"/>
      <c r="E27" s="268"/>
      <c r="F27" s="268"/>
      <c r="G27" s="268"/>
      <c r="H27" s="268"/>
      <c r="I27" s="269"/>
      <c r="J27" s="50"/>
      <c r="K27" s="50"/>
      <c r="L27" s="266">
        <f>SUM('YR1:YR5'!L57)</f>
        <v>0</v>
      </c>
      <c r="M27" s="266"/>
      <c r="N27" s="47"/>
    </row>
    <row r="30" spans="1:17" x14ac:dyDescent="0.3">
      <c r="A30" s="2"/>
      <c r="B30" s="1"/>
      <c r="C30" s="1"/>
      <c r="D30" s="1"/>
      <c r="E30" s="1"/>
      <c r="F30" s="1"/>
      <c r="G30" s="1"/>
      <c r="H30" s="1"/>
      <c r="I30" s="1"/>
      <c r="J30" s="1"/>
      <c r="K30" s="1"/>
      <c r="L30" s="4"/>
      <c r="M30" s="1"/>
    </row>
    <row r="31" spans="1:17" ht="15" thickBot="1" x14ac:dyDescent="0.35">
      <c r="A31" s="271"/>
      <c r="B31" s="271"/>
      <c r="C31" s="271"/>
      <c r="D31" s="271"/>
      <c r="E31" s="271"/>
      <c r="F31" s="271"/>
      <c r="G31" s="10"/>
      <c r="H31" s="1"/>
      <c r="I31" s="1"/>
      <c r="J31" s="1"/>
      <c r="K31" s="1"/>
      <c r="L31" s="271"/>
      <c r="M31" s="271"/>
    </row>
    <row r="32" spans="1:17" ht="17.399999999999999" x14ac:dyDescent="0.35">
      <c r="A32" s="270" t="s">
        <v>119</v>
      </c>
      <c r="B32" s="270"/>
      <c r="C32" s="270"/>
      <c r="D32" s="270"/>
      <c r="E32" s="270"/>
      <c r="F32" s="270"/>
      <c r="G32" s="54"/>
      <c r="I32" s="48"/>
      <c r="J32" s="48"/>
      <c r="K32" s="48"/>
      <c r="L32" s="270" t="s">
        <v>90</v>
      </c>
      <c r="M32" s="270"/>
    </row>
    <row r="33" spans="1:12" ht="17.399999999999999" x14ac:dyDescent="0.35">
      <c r="A33" s="262" t="s">
        <v>120</v>
      </c>
      <c r="B33" s="262"/>
      <c r="C33" s="262"/>
      <c r="D33" s="262"/>
      <c r="E33" s="262"/>
      <c r="F33" s="262"/>
      <c r="G33" s="54"/>
      <c r="I33" s="48"/>
      <c r="J33" s="48"/>
      <c r="K33" s="48"/>
      <c r="L33" s="48"/>
    </row>
  </sheetData>
  <mergeCells count="58">
    <mergeCell ref="O16:Q16"/>
    <mergeCell ref="O17:Q17"/>
    <mergeCell ref="P18:Q18"/>
    <mergeCell ref="P19:Q19"/>
    <mergeCell ref="P20:Q20"/>
    <mergeCell ref="P21:Q21"/>
    <mergeCell ref="P22:Q22"/>
    <mergeCell ref="P23:Q23"/>
    <mergeCell ref="C3:M3"/>
    <mergeCell ref="C4:M4"/>
    <mergeCell ref="L18:M18"/>
    <mergeCell ref="L13:M13"/>
    <mergeCell ref="L14:M14"/>
    <mergeCell ref="L19:M19"/>
    <mergeCell ref="L20:M20"/>
    <mergeCell ref="L21:M21"/>
    <mergeCell ref="L15:M15"/>
    <mergeCell ref="L16:M16"/>
    <mergeCell ref="L17:M17"/>
    <mergeCell ref="D5:M5"/>
    <mergeCell ref="L12:M12"/>
    <mergeCell ref="A31:F31"/>
    <mergeCell ref="B7:I7"/>
    <mergeCell ref="B8:I8"/>
    <mergeCell ref="B9:I9"/>
    <mergeCell ref="B10:I10"/>
    <mergeCell ref="B11:I11"/>
    <mergeCell ref="B12:I12"/>
    <mergeCell ref="B13:I13"/>
    <mergeCell ref="B14:I14"/>
    <mergeCell ref="B15:I15"/>
    <mergeCell ref="B16:I16"/>
    <mergeCell ref="B19:I19"/>
    <mergeCell ref="B20:I20"/>
    <mergeCell ref="B21:I21"/>
    <mergeCell ref="B17:I17"/>
    <mergeCell ref="B18:I18"/>
    <mergeCell ref="A33:F33"/>
    <mergeCell ref="L22:M22"/>
    <mergeCell ref="L23:M23"/>
    <mergeCell ref="L26:M26"/>
    <mergeCell ref="B25:I25"/>
    <mergeCell ref="B26:I26"/>
    <mergeCell ref="L27:M27"/>
    <mergeCell ref="L24:M24"/>
    <mergeCell ref="L25:M25"/>
    <mergeCell ref="B27:I27"/>
    <mergeCell ref="L32:M32"/>
    <mergeCell ref="L31:M31"/>
    <mergeCell ref="A32:F32"/>
    <mergeCell ref="B22:I22"/>
    <mergeCell ref="B23:I23"/>
    <mergeCell ref="B24:I24"/>
    <mergeCell ref="L8:M8"/>
    <mergeCell ref="L9:M9"/>
    <mergeCell ref="L10:M10"/>
    <mergeCell ref="L7:M7"/>
    <mergeCell ref="L11:M11"/>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127</v>
      </c>
      <c r="E1" s="85"/>
      <c r="F1" s="85"/>
      <c r="G1" s="85"/>
      <c r="H1" s="85"/>
    </row>
    <row r="2" spans="1:8" x14ac:dyDescent="0.3">
      <c r="A2" s="106">
        <v>42429</v>
      </c>
      <c r="B2" t="s">
        <v>82</v>
      </c>
      <c r="C2" t="s">
        <v>129</v>
      </c>
      <c r="E2" s="86"/>
      <c r="F2" s="86"/>
      <c r="G2" s="86"/>
      <c r="H2" s="86"/>
    </row>
    <row r="3" spans="1:8" x14ac:dyDescent="0.3">
      <c r="A3" s="106">
        <v>42460</v>
      </c>
      <c r="B3" t="s">
        <v>83</v>
      </c>
      <c r="C3" t="s">
        <v>130</v>
      </c>
      <c r="E3" s="86"/>
      <c r="F3" s="86"/>
      <c r="G3" s="86"/>
      <c r="H3" s="86"/>
    </row>
    <row r="4" spans="1:8" x14ac:dyDescent="0.3">
      <c r="A4" s="106">
        <v>42490</v>
      </c>
      <c r="B4" t="s">
        <v>84</v>
      </c>
      <c r="C4" t="s">
        <v>131</v>
      </c>
      <c r="D4" s="86"/>
      <c r="E4" s="86"/>
      <c r="F4" s="86"/>
    </row>
    <row r="5" spans="1:8" x14ac:dyDescent="0.3">
      <c r="A5" s="106">
        <v>42521</v>
      </c>
      <c r="B5" t="s">
        <v>48</v>
      </c>
      <c r="C5" t="s">
        <v>132</v>
      </c>
      <c r="D5" s="86"/>
      <c r="E5" s="86"/>
      <c r="F5" s="86"/>
      <c r="G5" s="86"/>
    </row>
    <row r="6" spans="1:8" x14ac:dyDescent="0.3">
      <c r="A6" s="106">
        <v>42551</v>
      </c>
      <c r="C6" t="s">
        <v>133</v>
      </c>
      <c r="E6" s="86"/>
      <c r="F6" s="86"/>
      <c r="G6" s="86"/>
      <c r="H6" s="86"/>
    </row>
    <row r="7" spans="1:8" x14ac:dyDescent="0.3">
      <c r="A7" s="106">
        <v>42582</v>
      </c>
      <c r="C7" t="s">
        <v>128</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Josh S Boudreaux</cp:lastModifiedBy>
  <cp:lastPrinted>2018-02-20T22:09:06Z</cp:lastPrinted>
  <dcterms:created xsi:type="dcterms:W3CDTF">2011-05-25T12:58:09Z</dcterms:created>
  <dcterms:modified xsi:type="dcterms:W3CDTF">2025-02-07T14:48:13Z</dcterms:modified>
</cp:coreProperties>
</file>